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externalLinks/externalLink11.xml" ContentType="application/vnd.openxmlformats-officedocument.spreadsheetml.externalLink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62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22.xml" ContentType="application/vnd.openxmlformats-officedocument.drawing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38.xml" ContentType="application/vnd.openxmlformats-officedocument.drawing+xml"/>
  <Override PartName="/xl/drawings/drawing49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5005" yWindow="870" windowWidth="18975" windowHeight="11835" tabRatio="881"/>
  </bookViews>
  <sheets>
    <sheet name="Swanson River (214)" sheetId="10" r:id="rId1"/>
    <sheet name="Bonanza (347)" sheetId="33" r:id="rId2"/>
    <sheet name="Salt Creek (385)" sheetId="11" r:id="rId3"/>
    <sheet name="Chilkoot River (387)" sheetId="6" r:id="rId4"/>
    <sheet name="King Salmon Creek (399)" sheetId="36" r:id="rId5"/>
    <sheet name="Leader Creek (400)" sheetId="37" r:id="rId6"/>
    <sheet name="Paul's Creek (402)" sheetId="38" r:id="rId7"/>
    <sheet name="Sheep Creek (418)" sheetId="12" r:id="rId8"/>
    <sheet name="Blind River (429)" sheetId="39" r:id="rId9"/>
    <sheet name="Ingram Creek (620)" sheetId="13" r:id="rId10"/>
    <sheet name="Placer River Overflow (627)" sheetId="14" r:id="rId11"/>
    <sheet name="Placer Main Crossing (629)" sheetId="15" r:id="rId12"/>
    <sheet name="Portage Creek 1 (630)" sheetId="16" r:id="rId13"/>
    <sheet name="Portage Creek 2 (631)" sheetId="18" r:id="rId14"/>
    <sheet name="Twenty Mile River (634)" sheetId="19" r:id="rId15"/>
    <sheet name="Peterson Creek (636)" sheetId="20" r:id="rId16"/>
    <sheet name="Virgin Creek (638)" sheetId="21" r:id="rId17"/>
    <sheet name="Glacier Creek (639)" sheetId="26" r:id="rId18"/>
    <sheet name="Ketchikan Creek (724)" sheetId="22" r:id="rId19"/>
    <sheet name="Gold Creek (732)" sheetId="27" r:id="rId20"/>
    <sheet name="Russian River (990)" sheetId="28" r:id="rId21"/>
    <sheet name="Salonie Creek (992)" sheetId="35" r:id="rId22"/>
    <sheet name="Sargent Creek (989)" sheetId="34" r:id="rId23"/>
    <sheet name="Seldovia Slough (1017)" sheetId="29" r:id="rId24"/>
    <sheet name="Hartney Bay (1085)" sheetId="7" r:id="rId25"/>
    <sheet name="Knik River (1121)" sheetId="41" r:id="rId26"/>
    <sheet name="Safety Sound (1127)" sheetId="32" r:id="rId27"/>
    <sheet name="Kenai River (1149)" sheetId="30" r:id="rId28"/>
    <sheet name="Salmon Creek @ Egan Dr (1188)" sheetId="40" r:id="rId29"/>
    <sheet name="Lemon Creek (1197, 1863)" sheetId="8" r:id="rId30"/>
    <sheet name="Monashka Creek (1274)" sheetId="23" r:id="rId31"/>
    <sheet name="Ship Creek (2150)" sheetId="24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10" hidden="1">'Placer River Overflow (627)'!$A$35:$E$545</definedName>
    <definedName name="aaaa" localSheetId="26">'[1]Brdg Geom &amp; Section Positns'!$B$43</definedName>
    <definedName name="aaaa">'[2]Brdg Geom &amp; Section Positns'!$B$43</definedName>
    <definedName name="apc">'[3]Complex Pier'!$K$25</definedName>
    <definedName name="apier">'[3]Complex Pier'!$D$26</definedName>
    <definedName name="approachGR_all" localSheetId="26">'[1]GR records'!$C$3:$C$27</definedName>
    <definedName name="approachGR_all">'[2]GR records'!$C$3:$C$27</definedName>
    <definedName name="ApproachVelocity_100" localSheetId="25">#REF!</definedName>
    <definedName name="ApproachVelocity_100">#REF!</definedName>
    <definedName name="ApproachVelocity_500" localSheetId="25">#REF!</definedName>
    <definedName name="ApproachVelocity_500">#REF!</definedName>
    <definedName name="AreaOfBridge_100" localSheetId="25">#REF!</definedName>
    <definedName name="AreaOfBridge_100">#REF!</definedName>
    <definedName name="AreaOfBridge_500" localSheetId="25">#REF!</definedName>
    <definedName name="AreaOfBridge_500">#REF!</definedName>
    <definedName name="as_built">'[4]5-15-01'!$J$4</definedName>
    <definedName name="AS_rec" localSheetId="26">'[1]Brdg Geom &amp; Section Positns'!$G$24</definedName>
    <definedName name="AS_rec">'[2]Brdg Geom &amp; Section Positns'!$G$24</definedName>
    <definedName name="AverageDepthOfBridge_100" localSheetId="25">#REF!</definedName>
    <definedName name="AverageDepthOfBridge_100">#REF!</definedName>
    <definedName name="AverageDepthOfBridge_500" localSheetId="25">#REF!</definedName>
    <definedName name="AverageDepthOfBridge_500">#REF!</definedName>
    <definedName name="bdel">[5]Transects!$A$21</definedName>
    <definedName name="BR_rec" localSheetId="26">'[1]Brdg Geom &amp; Section Positns'!$G$22</definedName>
    <definedName name="BR_rec">'[2]Brdg Geom &amp; Section Positns'!$G$22</definedName>
    <definedName name="break_rec" localSheetId="26">'[1]WSPRO deck'!$C$6</definedName>
    <definedName name="break_rec">'[2]WSPRO deck'!$C$6</definedName>
    <definedName name="BrGR_all" localSheetId="26">'[1]GR records'!$A$3:$A$27</definedName>
    <definedName name="BrGR_all">'[2]GR records'!$A$3:$A$27</definedName>
    <definedName name="Bridge_Length" localSheetId="26">'[1]Brdg Geom &amp; Section Positns'!$B$24</definedName>
    <definedName name="Bridge_Length">'[2]Brdg Geom &amp; Section Positns'!$B$24</definedName>
    <definedName name="Bridge_Number" localSheetId="26">'[1]Brdg Geom &amp; Section Positns'!$B$12</definedName>
    <definedName name="Bridge_Number">'[6]Brdg Geom &amp; Section Positns'!$B$12</definedName>
    <definedName name="Bridge_Type" localSheetId="26">'[1]Brdg Geom &amp; Section Positns'!$B$27</definedName>
    <definedName name="Bridge_Type">'[2]Brdg Geom &amp; Section Positns'!$B$27</definedName>
    <definedName name="Bridge_Width" localSheetId="26">'[1]Brdg Geom &amp; Section Positns'!$B$25</definedName>
    <definedName name="Bridge_Width">'[2]Brdg Geom &amp; Section Positns'!$B$25</definedName>
    <definedName name="CD_rec" localSheetId="26">'[1]Brdg Geom &amp; Section Positns'!$G$23</definedName>
    <definedName name="CD_rec">'[2]Brdg Geom &amp; Section Positns'!$G$23</definedName>
    <definedName name="check_bar">'[3]7_5_53 Qmmt'!$G$2</definedName>
    <definedName name="coord_XS_bridge_clean">'[7]670'!$E$7:$F$66</definedName>
    <definedName name="coord_XS_bridge_raw">'[7]670'!$A$39:$B$66</definedName>
    <definedName name="coord_XS_bridge_raw_firstX" localSheetId="25">'[7]670'!#REF!</definedName>
    <definedName name="coord_XS_bridge_raw_firstX">'[7]670'!#REF!</definedName>
    <definedName name="coord_XS_bridge_raw_firstZ" localSheetId="25">'[7]670'!#REF!</definedName>
    <definedName name="coord_XS_bridge_raw_firstZ">'[7]670'!#REF!</definedName>
    <definedName name="coord_XS_full_clean">'[1]Full Valley'!$D$7:$E$66</definedName>
    <definedName name="coord_XS_full_raw">'[1]Full Valley'!$A$7:$B$66</definedName>
    <definedName name="coord_XS_full_raw_firstX">'[1]Full Valley'!$A$7</definedName>
    <definedName name="coord_XS_piers_raw_firstX" localSheetId="26">[8]Piers!$B$7</definedName>
    <definedName name="coord_XS_piers_raw_firstX">[2]Piers!$B$7</definedName>
    <definedName name="D_50">'[3]Complex Pier'!$D$33</definedName>
    <definedName name="d_84">'[3]Complex Pier'!$K$27</definedName>
    <definedName name="_xlnm.Data_Form">#NAME?</definedName>
    <definedName name="_xlnm.Database">[9]us_bridge_xs!$A$3:$D$247</definedName>
    <definedName name="datum">'[10]New Bridge pier sounding'!$G$3</definedName>
    <definedName name="DepthOfOverflow_100" localSheetId="25">#REF!</definedName>
    <definedName name="DepthOfOverflow_100">#REF!</definedName>
    <definedName name="DepthOfOverflow_500" localSheetId="25">#REF!</definedName>
    <definedName name="DepthOfOverflow_500">#REF!</definedName>
    <definedName name="e">'[11]2001 Soundings'!$A$6</definedName>
    <definedName name="elev">[12]mergedsurveys!$J$2</definedName>
    <definedName name="elev2">[12]mergedsurveys!$L$2</definedName>
    <definedName name="Embankment_Elev" localSheetId="26">'[1]Brdg Geom &amp; Section Positns'!$B$28</definedName>
    <definedName name="Embankment_Elev">'[2]Brdg Geom &amp; Section Positns'!$B$28</definedName>
    <definedName name="Embankment_Slope" localSheetId="26">'[1]Brdg Geom &amp; Section Positns'!$B$29</definedName>
    <definedName name="Embankment_Slope">'[2]Brdg Geom &amp; Section Positns'!$B$29</definedName>
    <definedName name="ER_rec" localSheetId="26">'[1]WSPRO deck'!$C$8</definedName>
    <definedName name="ER_rec">'[2]WSPRO deck'!$C$8</definedName>
    <definedName name="etran">[13]Rotation!$K$2</definedName>
    <definedName name="EX_rec" localSheetId="26">'[1]WSPRO deck'!$C$7</definedName>
    <definedName name="EX_rec">'[2]WSPRO deck'!$C$7</definedName>
    <definedName name="exitGR_all" localSheetId="26">'[1]GR records'!$D$3:$D$27</definedName>
    <definedName name="exitGR_all">'[2]GR records'!$D$3:$D$27</definedName>
    <definedName name="f">'[3]Complex Pier'!$D$25</definedName>
    <definedName name="F_100">'[3]Complex Pier'!$J$14</definedName>
    <definedName name="F_500">'[3]Complex Pier'!$K$14</definedName>
    <definedName name="fvGR_all" localSheetId="26">'[1]GR records'!$B$3:$B$27</definedName>
    <definedName name="fvGR_all">'[2]GR records'!$B$3:$B$27</definedName>
    <definedName name="gage">'[7]527'!$AE$2</definedName>
    <definedName name="gage_datum">'[14]Old Bridge Soundings'!$AB$4</definedName>
    <definedName name="GT_rec" localSheetId="26">'[1]Brdg Geom &amp; Section Positns'!$G$17</definedName>
    <definedName name="GT_rec">'[2]Brdg Geom &amp; Section Positns'!$G$17</definedName>
    <definedName name="h1_100">'[3]Complex Pier'!$D$27</definedName>
    <definedName name="h1_500">'[3]Complex Pier'!$E$27</definedName>
    <definedName name="i">[12]mergedsurveys!$J$42</definedName>
    <definedName name="IncipientMotionVelocity_100" localSheetId="25">#REF!</definedName>
    <definedName name="IncipientMotionVelocity_100">#REF!</definedName>
    <definedName name="IncipientMotionVelocity_500" localSheetId="25">#REF!</definedName>
    <definedName name="IncipientMotionVelocity_500">#REF!</definedName>
    <definedName name="k1_100">'[3]Complex Pier'!$D$29</definedName>
    <definedName name="k1_500">'[3]Complex Pier'!$E$29</definedName>
    <definedName name="k2_100">'[3]Complex Pier'!$D$30</definedName>
    <definedName name="K3_100">'[3]Complex Pier'!$D$31</definedName>
    <definedName name="k3_500">'[3]Complex Pier'!$E$31</definedName>
    <definedName name="K4_100">'[3]Complex Pier'!$D$32</definedName>
    <definedName name="k4_500">'[3]Complex Pier'!$E$32</definedName>
    <definedName name="Khpier_100">'[3]Complex Pier'!$D$24</definedName>
    <definedName name="khpier_500">'[3]Complex Pier'!$E$24</definedName>
    <definedName name="kw_100">'[3]Complex Pier'!$J$18</definedName>
    <definedName name="Level">[5]Transects!$A$22</definedName>
    <definedName name="level2">[5]Transects!$K$24</definedName>
    <definedName name="Low_Steel_Elev" localSheetId="26">'[1]Brdg Geom &amp; Section Positns'!$B$26</definedName>
    <definedName name="Low_Steel_Elev">'[2]Brdg Geom &amp; Section Positns'!$B$26</definedName>
    <definedName name="Milepoint">'[1]X-Section'!$F$5</definedName>
    <definedName name="mmt_A">'[1]Discharge Measurement Comps'!$B$10</definedName>
    <definedName name="mmt_n">'[15]Discharge Measurement Comps'!$B$16</definedName>
    <definedName name="mmt_n1">'[1]Discharge Measurement Comps'!$B$16</definedName>
    <definedName name="mmt_n2">'[1]Discharge Measurement Comps'!$B$22</definedName>
    <definedName name="mmt_n3">'[1]Discharge Measurement Comps'!$B$28</definedName>
    <definedName name="mmt_Q">'[1]Discharge Measurement Comps'!$B$9</definedName>
    <definedName name="mmt_R">'[1]Discharge Measurement Comps'!$B$13</definedName>
    <definedName name="mmt_SK">'[15]Discharge Measurement Comps'!$B$18</definedName>
    <definedName name="mmt_SK1">'[1]Discharge Measurement Comps'!$B$18</definedName>
    <definedName name="mmt_SK2">'[1]Discharge Measurement Comps'!$B$24</definedName>
    <definedName name="mmt_SK3">'[1]Discharge Measurement Comps'!$B$30</definedName>
    <definedName name="mmt_W">'[1]Discharge Measurement Comps'!$B$11</definedName>
    <definedName name="n_appr_1" localSheetId="26">'[1]Brdg Geom &amp; Section Positns'!$B$48</definedName>
    <definedName name="n_appr_1">'[2]Brdg Geom &amp; Section Positns'!$B$48</definedName>
    <definedName name="n_appr_2" localSheetId="26">'[1]Brdg Geom &amp; Section Positns'!$D$48</definedName>
    <definedName name="n_appr_2">'[2]Brdg Geom &amp; Section Positns'!$D$48</definedName>
    <definedName name="n_appr_3" localSheetId="26">'[1]Brdg Geom &amp; Section Positns'!$F$48</definedName>
    <definedName name="n_appr_3">'[2]Brdg Geom &amp; Section Positns'!$F$48</definedName>
    <definedName name="n_approach" localSheetId="26">'[1]Brdg Geom &amp; Section Positns'!$G$29</definedName>
    <definedName name="n_approach">'[2]Brdg Geom &amp; Section Positns'!$G$29</definedName>
    <definedName name="n_br_1" localSheetId="26">'[1]Brdg Geom &amp; Section Positns'!$B$44</definedName>
    <definedName name="n_br_1">'[2]Brdg Geom &amp; Section Positns'!$B$44</definedName>
    <definedName name="n_br_2" localSheetId="26">'[1]Brdg Geom &amp; Section Positns'!$D$44</definedName>
    <definedName name="n_br_2">'[2]Brdg Geom &amp; Section Positns'!$D$44</definedName>
    <definedName name="n_br_3" localSheetId="26">'[1]Brdg Geom &amp; Section Positns'!$F$44</definedName>
    <definedName name="n_br_3">'[2]Brdg Geom &amp; Section Positns'!$F$44</definedName>
    <definedName name="n_bridge" localSheetId="26">'[1]Brdg Geom &amp; Section Positns'!$G$27</definedName>
    <definedName name="n_bridge">'[2]Brdg Geom &amp; Section Positns'!$G$27</definedName>
    <definedName name="n_exits" localSheetId="26">'[1]Brdg Geom &amp; Section Positns'!$G$25</definedName>
    <definedName name="n_exits">'[2]Brdg Geom &amp; Section Positns'!$G$25</definedName>
    <definedName name="n_xit_1" localSheetId="26">'[1]Brdg Geom &amp; Section Positns'!$B$40</definedName>
    <definedName name="n_xit_1">'[2]Brdg Geom &amp; Section Positns'!$B$40</definedName>
    <definedName name="n_xit_2" localSheetId="26">'[1]Brdg Geom &amp; Section Positns'!$D$40</definedName>
    <definedName name="n_xit_2">'[2]Brdg Geom &amp; Section Positns'!$D$40</definedName>
    <definedName name="n_xit_3" localSheetId="26">'[1]Brdg Geom &amp; Section Positns'!$F$40</definedName>
    <definedName name="n_xit_3">'[2]Brdg Geom &amp; Section Positns'!$F$40</definedName>
    <definedName name="notes_Q" localSheetId="26">'[1]Brdg Geom &amp; Section Positns'!$G$12</definedName>
    <definedName name="notes_Q">'[2]Brdg Geom &amp; Section Positns'!$G$12</definedName>
    <definedName name="notes_SK" localSheetId="26">'[1]Brdg Geom &amp; Section Positns'!$G$15</definedName>
    <definedName name="notes_SK">'[2]Brdg Geom &amp; Section Positns'!$G$15</definedName>
    <definedName name="ntran">[13]Rotation!$L$2</definedName>
    <definedName name="OriginE" localSheetId="25">#REF!</definedName>
    <definedName name="OriginE">#REF!</definedName>
    <definedName name="OriginN" localSheetId="25">#REF!</definedName>
    <definedName name="OriginN">#REF!</definedName>
    <definedName name="OriginZ" localSheetId="25">#REF!</definedName>
    <definedName name="OriginZ">#REF!</definedName>
    <definedName name="other1GR_all" localSheetId="26">'[1]GR records'!$E$3:$E$27</definedName>
    <definedName name="other1GR_all">'[2]GR records'!$E$3:$E$27</definedName>
    <definedName name="other2GR_all" localSheetId="26">'[1]GR records'!$F$3:$F$27</definedName>
    <definedName name="other2GR_all">'[2]GR records'!$F$3:$F$27</definedName>
    <definedName name="PW_records_all">[8]Piers!$M$7:$M$16</definedName>
    <definedName name="Q_100" localSheetId="26">'[1]Brdg Geom &amp; Section Positns'!$B$13</definedName>
    <definedName name="Q_100">'[3]Complex Pier'!$D$22</definedName>
    <definedName name="Q_500" localSheetId="26">'[1]Brdg Geom &amp; Section Positns'!$B$14</definedName>
    <definedName name="Q_500">'[3]Complex Pier'!$E$22</definedName>
    <definedName name="Q_meas" localSheetId="26">'[1]Brdg Geom &amp; Section Positns'!$B$19</definedName>
    <definedName name="Q_meas">'[2]Brdg Geom &amp; Section Positns'!$B$19</definedName>
    <definedName name="Q_other1" localSheetId="25">'[6]Brdg Geom &amp; Section Positns'!#REF!</definedName>
    <definedName name="Q_other1" localSheetId="26">'[1]Brdg Geom &amp; Section Positns'!#REF!</definedName>
    <definedName name="Q_other1">'[6]Brdg Geom &amp; Section Positns'!#REF!</definedName>
    <definedName name="Q_other2" localSheetId="25">'[6]Brdg Geom &amp; Section Positns'!#REF!</definedName>
    <definedName name="Q_other2" localSheetId="26">'[1]Brdg Geom &amp; Section Positns'!#REF!</definedName>
    <definedName name="Q_other2">'[6]Brdg Geom &amp; Section Positns'!#REF!</definedName>
    <definedName name="Q_rec" localSheetId="26">'[1]Brdg Geom &amp; Section Positns'!$G$13</definedName>
    <definedName name="Q_rec">'[2]Brdg Geom &amp; Section Positns'!$G$13</definedName>
    <definedName name="rebarE">[12]ICS1!$C$15</definedName>
    <definedName name="rebarN">[12]ICS1!$B$15</definedName>
    <definedName name="River_Name" localSheetId="26">'[1]Brdg Geom &amp; Section Positns'!$B$11</definedName>
    <definedName name="River_Name">'[6]Brdg Geom &amp; Section Positns'!$B$11</definedName>
    <definedName name="Rotation" localSheetId="25">#REF!</definedName>
    <definedName name="Rotation">#REF!</definedName>
    <definedName name="SA_appr_1" localSheetId="26">'[1]Brdg Geom &amp; Section Positns'!$C$49</definedName>
    <definedName name="SA_appr_1">'[2]Brdg Geom &amp; Section Positns'!$C$49</definedName>
    <definedName name="SA_appr_2" localSheetId="26">'[1]Brdg Geom &amp; Section Positns'!$E$49</definedName>
    <definedName name="SA_appr_2">'[2]Brdg Geom &amp; Section Positns'!$E$49</definedName>
    <definedName name="SA_approach" localSheetId="26">'[1]Brdg Geom &amp; Section Positns'!$G$30</definedName>
    <definedName name="SA_approach">'[2]Brdg Geom &amp; Section Positns'!$G$30</definedName>
    <definedName name="SA_br_1" localSheetId="26">'[1]Brdg Geom &amp; Section Positns'!$C$45</definedName>
    <definedName name="SA_br_1">'[2]Brdg Geom &amp; Section Positns'!$C$45</definedName>
    <definedName name="SA_br_2" localSheetId="26">'[1]Brdg Geom &amp; Section Positns'!$E$45</definedName>
    <definedName name="SA_br_2">'[2]Brdg Geom &amp; Section Positns'!$E$45</definedName>
    <definedName name="SA_bridge" localSheetId="26">'[1]Brdg Geom &amp; Section Positns'!$G$28</definedName>
    <definedName name="SA_bridge">'[2]Brdg Geom &amp; Section Positns'!$G$28</definedName>
    <definedName name="SA_exits" localSheetId="26">'[1]Brdg Geom &amp; Section Positns'!$G$26</definedName>
    <definedName name="SA_exits">'[2]Brdg Geom &amp; Section Positns'!$G$26</definedName>
    <definedName name="SA_xit_1" localSheetId="26">'[1]Brdg Geom &amp; Section Positns'!$C$41</definedName>
    <definedName name="SA_xit_1">'[2]Brdg Geom &amp; Section Positns'!$C$41</definedName>
    <definedName name="SA_xit_2" localSheetId="26">'[1]Brdg Geom &amp; Section Positns'!$E$41</definedName>
    <definedName name="SA_xit_2">'[2]Brdg Geom &amp; Section Positns'!$E$41</definedName>
    <definedName name="SK_meas" localSheetId="26">'[1]Brdg Geom &amp; Section Positns'!$B$20</definedName>
    <definedName name="SK_meas">'[2]Brdg Geom &amp; Section Positns'!$B$20</definedName>
    <definedName name="SK_Q_other1" localSheetId="25">'[6]Brdg Geom &amp; Section Positns'!#REF!</definedName>
    <definedName name="SK_Q_other1" localSheetId="26">'[1]Brdg Geom &amp; Section Positns'!#REF!</definedName>
    <definedName name="SK_Q_other1">'[6]Brdg Geom &amp; Section Positns'!#REF!</definedName>
    <definedName name="SK_Q_other2" localSheetId="25">'[6]Brdg Geom &amp; Section Positns'!#REF!</definedName>
    <definedName name="SK_Q_other2" localSheetId="26">'[1]Brdg Geom &amp; Section Positns'!#REF!</definedName>
    <definedName name="SK_Q_other2">'[6]Brdg Geom &amp; Section Positns'!#REF!</definedName>
    <definedName name="SK_Q100" localSheetId="26">'[1]Brdg Geom &amp; Section Positns'!$B$15</definedName>
    <definedName name="SK_Q100">'[2]Brdg Geom &amp; Section Positns'!$B$15</definedName>
    <definedName name="SK_Q500" localSheetId="26">'[1]Brdg Geom &amp; Section Positns'!$B$16</definedName>
    <definedName name="SK_Q500">'[2]Brdg Geom &amp; Section Positns'!$B$16</definedName>
    <definedName name="SK_rec" localSheetId="26">'[1]Brdg Geom &amp; Section Positns'!$G$14</definedName>
    <definedName name="SK_rec">'[2]Brdg Geom &amp; Section Positns'!$G$14</definedName>
    <definedName name="slope">[12]WS!$H$26</definedName>
    <definedName name="sonar_z">'[16]Pre 2005'!$J$1</definedName>
    <definedName name="sorted_pier_pairs" localSheetId="26">[8]Piers!$F$7:$G$31</definedName>
    <definedName name="sorted_pier_pairs">[2]Piers!$F$7:$G$31</definedName>
    <definedName name="sorted_pier_pairs_final" localSheetId="26">[8]Piers!$I$7:$J$31</definedName>
    <definedName name="sorted_pier_pairs_final">[2]Piers!$I$7:$J$31</definedName>
    <definedName name="SpecificGravityOfBedMaterial" localSheetId="25">#REF!</definedName>
    <definedName name="SpecificGravityOfBedMaterial">#REF!</definedName>
    <definedName name="SRD_Approach" localSheetId="26">'[1]Brdg Geom &amp; Section Positns'!$B$34</definedName>
    <definedName name="SRD_Approach">'[2]Brdg Geom &amp; Section Positns'!$B$34</definedName>
    <definedName name="SRD_Bridge" localSheetId="26">'[1]Brdg Geom &amp; Section Positns'!$B$33</definedName>
    <definedName name="SRD_Bridge">'[2]Brdg Geom &amp; Section Positns'!$B$33</definedName>
    <definedName name="SRD_Exit_1" localSheetId="26">'[1]Brdg Geom &amp; Section Positns'!$B$35</definedName>
    <definedName name="SRD_Exit_1">'[2]Brdg Geom &amp; Section Positns'!$B$35</definedName>
    <definedName name="SRD_Exit_2" localSheetId="26">'[1]Brdg Geom &amp; Section Positns'!$B$36</definedName>
    <definedName name="SRD_Exit_2">'[2]Brdg Geom &amp; Section Positns'!$B$36</definedName>
    <definedName name="SRD_Exit_3" localSheetId="26">'[1]Brdg Geom &amp; Section Positns'!$B$37</definedName>
    <definedName name="SRD_Exit_3">'[2]Brdg Geom &amp; Section Positns'!$B$37</definedName>
    <definedName name="SRD_Full_Valley" localSheetId="26">'[1]Brdg Geom &amp; Section Positns'!$B$31</definedName>
    <definedName name="SRD_Full_Valley">'[2]Brdg Geom &amp; Section Positns'!$B$31</definedName>
    <definedName name="SRD_Template" localSheetId="26">'[1]Brdg Geom &amp; Section Positns'!$B$32</definedName>
    <definedName name="SRD_Template">'[2]Brdg Geom &amp; Section Positns'!$B$32</definedName>
    <definedName name="stage">'[3]7_5_53 Qmmt'!$H$2</definedName>
    <definedName name="T1_rec" localSheetId="26">'[1]WSPRO deck'!$C$1</definedName>
    <definedName name="T1_rec">'[2]WSPRO deck'!$C$1</definedName>
    <definedName name="T2_rec" localSheetId="26">'[1]Brdg Geom &amp; Section Positns'!$G$11</definedName>
    <definedName name="T2_rec">'[2]Brdg Geom &amp; Section Positns'!$G$11</definedName>
    <definedName name="T3_rec" localSheetId="26">'[1]WSPRO deck'!$C$3</definedName>
    <definedName name="T3_rec">'[2]WSPRO deck'!$C$3</definedName>
    <definedName name="trans">[13]DOT_data!$R$4</definedName>
    <definedName name="v1_100">'[3]Complex Pier'!$D$28</definedName>
    <definedName name="v1_500">'[3]Complex Pier'!$E$28</definedName>
    <definedName name="v2_100">'[3]Complex Pier'!$K$24</definedName>
    <definedName name="v2_500">'[3]Complex Pier'!$L$24</definedName>
    <definedName name="valley">'[5]Valley Slope'!$E$7</definedName>
    <definedName name="Valley_Slope" localSheetId="26">'[1]Brdg Geom &amp; Section Positns'!$B$17</definedName>
    <definedName name="Valley_Slope">'[2]Brdg Geom &amp; Section Positns'!$B$17</definedName>
    <definedName name="vc_100">'[3]Complex Pier'!$J$16</definedName>
    <definedName name="vc_500">'[3]Complex Pier'!$K$16</definedName>
    <definedName name="vf_100">'[3]Complex Pier'!$K$23</definedName>
    <definedName name="vf_500">'[3]Complex Pier'!$L$23</definedName>
    <definedName name="width">'[5]Valley Slope'!$J$1</definedName>
    <definedName name="ws_elev">'[3]7_5_53 Qmmt'!$E$2</definedName>
    <definedName name="WSELEV">[17]Datum!$I$11</definedName>
    <definedName name="WSPRO_deck" localSheetId="26">'[1]WSPRO deck'!$A$1:$A$200</definedName>
    <definedName name="WSPRO_deck">'[2]WSPRO deck'!$A$1:$A$200</definedName>
    <definedName name="XS_FULL_rec" localSheetId="26">'[1]Brdg Geom &amp; Section Positns'!$G$21</definedName>
    <definedName name="XS_FULL_rec">'[2]Brdg Geom &amp; Section Positns'!$G$21</definedName>
    <definedName name="XS_XIT1_rec" localSheetId="26">'[1]Brdg Geom &amp; Section Positns'!$G$20</definedName>
    <definedName name="XS_XIT1_rec">'[2]Brdg Geom &amp; Section Positns'!$G$20</definedName>
    <definedName name="XS_XIT2_rec" localSheetId="26">'[1]Brdg Geom &amp; Section Positns'!$G$19</definedName>
    <definedName name="XS_XIT2_rec">'[2]Brdg Geom &amp; Section Positns'!$G$19</definedName>
    <definedName name="XS_XIT3_rec" localSheetId="26">'[1]Brdg Geom &amp; Section Positns'!$G$18</definedName>
    <definedName name="XS_XIT3_rec">'[2]Brdg Geom &amp; Section Positns'!$G$18</definedName>
    <definedName name="XSfinal_bridge">'[1]X-Section'!$A$9:$B$29</definedName>
    <definedName name="XSfinal_bridge_insert_point">'[1]X-Section'!$A$29</definedName>
    <definedName name="XSfinal_bridge_upperleft" localSheetId="25">'[6]X-Section'!#REF!</definedName>
    <definedName name="XSfinal_bridge_upperleft" localSheetId="26">'[1]X-Section'!#REF!</definedName>
    <definedName name="XSfinal_bridge_upperleft">'[6]X-Section'!#REF!</definedName>
    <definedName name="XSfinal_fullvalley">'[1]X-Section'!$A$32:$B$50</definedName>
    <definedName name="XSfinal_fullvalley_insert_point">'[1]X-Section'!$A$50</definedName>
    <definedName name="XT_rec" localSheetId="26">'[1]Brdg Geom &amp; Section Positns'!$G$16</definedName>
    <definedName name="XT_rec">'[2]Brdg Geom &amp; Section Positns'!$G$16</definedName>
    <definedName name="y1_100">'[3]Complex Pier'!$D$23</definedName>
    <definedName name="y1_500">'[3]Complex Pier'!$E$23</definedName>
    <definedName name="y2_100">'[3]Complex Pier'!$K$28</definedName>
    <definedName name="y2_500">'[3]Complex Pier'!$L$28</definedName>
    <definedName name="yf_100">'[3]Complex Pier'!$K$26</definedName>
    <definedName name="yf_500">'[3]Complex Pier'!$L$26</definedName>
    <definedName name="yspc_100">'[3]Complex Pier'!$K$30</definedName>
    <definedName name="yspc_500">'[3]Complex Pier'!$L$30</definedName>
    <definedName name="yspier_100">'[3]Complex Pier'!$D$34</definedName>
    <definedName name="yspier_500">'[3]Complex Pier'!$E$34</definedName>
  </definedNames>
  <calcPr calcId="125725"/>
</workbook>
</file>

<file path=xl/calcChain.xml><?xml version="1.0" encoding="utf-8"?>
<calcChain xmlns="http://schemas.openxmlformats.org/spreadsheetml/2006/main">
  <c r="R36" i="24"/>
  <c r="R34"/>
  <c r="U34" i="40" l="1"/>
  <c r="U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A37"/>
  <c r="F37"/>
  <c r="G37" s="1"/>
  <c r="L37"/>
  <c r="M37" s="1"/>
  <c r="A38"/>
  <c r="F38"/>
  <c r="G38" s="1"/>
  <c r="L38"/>
  <c r="M38" s="1"/>
  <c r="A39"/>
  <c r="F39"/>
  <c r="G39" s="1"/>
  <c r="L39"/>
  <c r="M39" s="1"/>
  <c r="A40"/>
  <c r="F40"/>
  <c r="G40" s="1"/>
  <c r="L40"/>
  <c r="M40" s="1"/>
  <c r="F41"/>
  <c r="G41"/>
  <c r="L41"/>
  <c r="M41"/>
  <c r="F42"/>
  <c r="G42" s="1"/>
  <c r="L42"/>
  <c r="M42" s="1"/>
  <c r="F43"/>
  <c r="G43"/>
  <c r="L43"/>
  <c r="M43"/>
  <c r="F44"/>
  <c r="G44" s="1"/>
  <c r="L44"/>
  <c r="M44" s="1"/>
  <c r="F45"/>
  <c r="G45" s="1"/>
  <c r="L45"/>
  <c r="M45"/>
  <c r="F46"/>
  <c r="G46" s="1"/>
  <c r="L46"/>
  <c r="M46" s="1"/>
  <c r="F47"/>
  <c r="G47"/>
  <c r="L47"/>
  <c r="M47" s="1"/>
  <c r="F48"/>
  <c r="G48" s="1"/>
  <c r="L48"/>
  <c r="M48" s="1"/>
  <c r="F49"/>
  <c r="G49"/>
  <c r="L49"/>
  <c r="M49"/>
  <c r="F50"/>
  <c r="G50" s="1"/>
  <c r="L50"/>
  <c r="M50" s="1"/>
  <c r="F51"/>
  <c r="G51"/>
  <c r="L51"/>
  <c r="M51"/>
  <c r="F52"/>
  <c r="G52" s="1"/>
  <c r="L52"/>
  <c r="M52" s="1"/>
  <c r="F53"/>
  <c r="G53" s="1"/>
  <c r="L53"/>
  <c r="M53"/>
  <c r="F54"/>
  <c r="G54" s="1"/>
  <c r="L54"/>
  <c r="M54" s="1"/>
  <c r="F55"/>
  <c r="G55"/>
  <c r="L55"/>
  <c r="M55" s="1"/>
  <c r="F56"/>
  <c r="G56" s="1"/>
  <c r="L56"/>
  <c r="M56" s="1"/>
  <c r="F57"/>
  <c r="G57"/>
  <c r="L57"/>
  <c r="M57"/>
  <c r="F58"/>
  <c r="G58" s="1"/>
  <c r="L58"/>
  <c r="M58" s="1"/>
  <c r="F59"/>
  <c r="G59"/>
  <c r="L59"/>
  <c r="M59"/>
  <c r="F60"/>
  <c r="G60" s="1"/>
  <c r="L60"/>
  <c r="M60" s="1"/>
  <c r="L61"/>
  <c r="M61" s="1"/>
  <c r="B39" i="39"/>
  <c r="D39"/>
  <c r="H39"/>
  <c r="J39"/>
  <c r="T39"/>
  <c r="B40"/>
  <c r="D40"/>
  <c r="H40"/>
  <c r="J40"/>
  <c r="B41"/>
  <c r="D41"/>
  <c r="H41"/>
  <c r="J41"/>
  <c r="T4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B42"/>
  <c r="D42"/>
  <c r="H42"/>
  <c r="J42"/>
  <c r="B43"/>
  <c r="D43"/>
  <c r="H43"/>
  <c r="J43"/>
  <c r="B44"/>
  <c r="D44"/>
  <c r="H44"/>
  <c r="J44"/>
  <c r="B45"/>
  <c r="D45"/>
  <c r="H45"/>
  <c r="J45"/>
  <c r="B46"/>
  <c r="D46"/>
  <c r="H46"/>
  <c r="J46"/>
  <c r="B47"/>
  <c r="D47"/>
  <c r="H47"/>
  <c r="J47"/>
  <c r="B48"/>
  <c r="D48"/>
  <c r="H48"/>
  <c r="J48"/>
  <c r="B49"/>
  <c r="D49"/>
  <c r="H49"/>
  <c r="J49"/>
  <c r="B50"/>
  <c r="D50"/>
  <c r="H50"/>
  <c r="J50"/>
  <c r="B51"/>
  <c r="D51"/>
  <c r="H51"/>
  <c r="J51"/>
  <c r="B52"/>
  <c r="D52"/>
  <c r="H52"/>
  <c r="J52"/>
  <c r="B53"/>
  <c r="D53"/>
  <c r="H53"/>
  <c r="J53"/>
  <c r="B54"/>
  <c r="D54"/>
  <c r="H54"/>
  <c r="J54"/>
  <c r="B55"/>
  <c r="D55"/>
  <c r="H55"/>
  <c r="J55"/>
  <c r="B56"/>
  <c r="D56"/>
  <c r="H56"/>
  <c r="J56"/>
  <c r="B57"/>
  <c r="D57"/>
  <c r="H57"/>
  <c r="J57"/>
  <c r="B58"/>
  <c r="D58"/>
  <c r="H58"/>
  <c r="J58"/>
  <c r="B59"/>
  <c r="D59"/>
  <c r="H59"/>
  <c r="J59"/>
  <c r="B60"/>
  <c r="D60"/>
  <c r="H60"/>
  <c r="J60"/>
  <c r="B61"/>
  <c r="D61"/>
  <c r="H61"/>
  <c r="J61"/>
  <c r="B62"/>
  <c r="D62"/>
  <c r="H62"/>
  <c r="J62"/>
  <c r="B63"/>
  <c r="D63"/>
  <c r="H63"/>
  <c r="J63"/>
  <c r="B64"/>
  <c r="D64"/>
  <c r="H64"/>
  <c r="J64"/>
  <c r="B65"/>
  <c r="D65"/>
  <c r="H65"/>
  <c r="J65"/>
  <c r="B66"/>
  <c r="D66"/>
  <c r="H66"/>
  <c r="J66"/>
  <c r="B67"/>
  <c r="D67"/>
  <c r="H67"/>
  <c r="J67"/>
  <c r="B68"/>
  <c r="D68"/>
  <c r="H68"/>
  <c r="J68"/>
  <c r="B69"/>
  <c r="D69"/>
  <c r="H69"/>
  <c r="J69"/>
  <c r="B70"/>
  <c r="D70"/>
  <c r="H70"/>
  <c r="J70"/>
  <c r="B71"/>
  <c r="D71"/>
  <c r="H71"/>
  <c r="J71"/>
  <c r="B72"/>
  <c r="D72"/>
  <c r="H72"/>
  <c r="J72"/>
  <c r="B73"/>
  <c r="D73"/>
  <c r="H73"/>
  <c r="J73"/>
  <c r="B74"/>
  <c r="D74"/>
  <c r="H74"/>
  <c r="J74"/>
  <c r="B75"/>
  <c r="D75"/>
  <c r="H75"/>
  <c r="J75"/>
  <c r="B76"/>
  <c r="D76"/>
  <c r="H76"/>
  <c r="J76"/>
  <c r="B77"/>
  <c r="D77"/>
  <c r="H77"/>
  <c r="J77"/>
  <c r="B78"/>
  <c r="D78"/>
  <c r="H78"/>
  <c r="J78"/>
  <c r="B79"/>
  <c r="D79"/>
  <c r="H79"/>
  <c r="J79"/>
  <c r="B80"/>
  <c r="D80"/>
  <c r="H80"/>
  <c r="J80"/>
  <c r="B81"/>
  <c r="D81"/>
  <c r="H81"/>
  <c r="J81"/>
  <c r="L78" i="38"/>
  <c r="L77"/>
  <c r="L76"/>
  <c r="F76"/>
  <c r="L75"/>
  <c r="F75"/>
  <c r="L74"/>
  <c r="F74"/>
  <c r="L73"/>
  <c r="F73"/>
  <c r="L72"/>
  <c r="F72"/>
  <c r="L71"/>
  <c r="F71"/>
  <c r="L70"/>
  <c r="F70"/>
  <c r="L69"/>
  <c r="F69"/>
  <c r="L68"/>
  <c r="F68"/>
  <c r="L67"/>
  <c r="F67"/>
  <c r="L66"/>
  <c r="F66"/>
  <c r="L65"/>
  <c r="F65"/>
  <c r="L64"/>
  <c r="F64"/>
  <c r="L63"/>
  <c r="F63"/>
  <c r="L62"/>
  <c r="F62"/>
  <c r="L61"/>
  <c r="F61"/>
  <c r="L60"/>
  <c r="F60"/>
  <c r="L59"/>
  <c r="F59"/>
  <c r="L58"/>
  <c r="F58"/>
  <c r="L57"/>
  <c r="F57"/>
  <c r="L56"/>
  <c r="F56"/>
  <c r="L55"/>
  <c r="F55"/>
  <c r="L54"/>
  <c r="F54"/>
  <c r="L53"/>
  <c r="F53"/>
  <c r="L52"/>
  <c r="F52"/>
  <c r="L51"/>
  <c r="F51"/>
  <c r="L50"/>
  <c r="F50"/>
  <c r="L49"/>
  <c r="F49"/>
  <c r="L48"/>
  <c r="F48"/>
  <c r="L47"/>
  <c r="F47"/>
  <c r="L46"/>
  <c r="F46"/>
  <c r="L45"/>
  <c r="F45"/>
  <c r="L44"/>
  <c r="F44"/>
  <c r="Q43"/>
  <c r="Q44" s="1"/>
  <c r="M42"/>
  <c r="G42"/>
  <c r="G56" l="1"/>
  <c r="J36" i="39"/>
  <c r="D36"/>
  <c r="M63" i="40"/>
  <c r="G62"/>
  <c r="M44" i="38"/>
  <c r="G44"/>
  <c r="M45"/>
  <c r="M46"/>
  <c r="M47"/>
  <c r="M48"/>
  <c r="G49"/>
  <c r="G50"/>
  <c r="G51"/>
  <c r="G52"/>
  <c r="G53"/>
  <c r="G54"/>
  <c r="G55"/>
  <c r="M55"/>
  <c r="M56"/>
  <c r="G57"/>
  <c r="M57"/>
  <c r="G58"/>
  <c r="M58"/>
  <c r="G59"/>
  <c r="M59"/>
  <c r="G60"/>
  <c r="M60"/>
  <c r="G61"/>
  <c r="M61"/>
  <c r="G62"/>
  <c r="M62"/>
  <c r="G63"/>
  <c r="M63"/>
  <c r="G64"/>
  <c r="M64"/>
  <c r="G65"/>
  <c r="M65"/>
  <c r="G66"/>
  <c r="M66"/>
  <c r="G67"/>
  <c r="M67"/>
  <c r="G68"/>
  <c r="M68"/>
  <c r="G69"/>
  <c r="M69"/>
  <c r="G70"/>
  <c r="M70"/>
  <c r="G71"/>
  <c r="M71"/>
  <c r="G72"/>
  <c r="M72"/>
  <c r="G73"/>
  <c r="M73"/>
  <c r="G74"/>
  <c r="M74"/>
  <c r="G75"/>
  <c r="M75"/>
  <c r="G76"/>
  <c r="M76"/>
  <c r="M77"/>
  <c r="M78"/>
  <c r="G45"/>
  <c r="G46"/>
  <c r="G47"/>
  <c r="G48"/>
  <c r="M49"/>
  <c r="M50"/>
  <c r="M51"/>
  <c r="M52"/>
  <c r="M53"/>
  <c r="M54"/>
  <c r="L57" i="37"/>
  <c r="L56"/>
  <c r="L55"/>
  <c r="L54"/>
  <c r="L53"/>
  <c r="L52"/>
  <c r="F52"/>
  <c r="L51"/>
  <c r="F51"/>
  <c r="L50"/>
  <c r="F50"/>
  <c r="L49"/>
  <c r="F49"/>
  <c r="L48"/>
  <c r="F48"/>
  <c r="L47"/>
  <c r="F47"/>
  <c r="L46"/>
  <c r="F46"/>
  <c r="L45"/>
  <c r="F45"/>
  <c r="L44"/>
  <c r="F44"/>
  <c r="L43"/>
  <c r="F43"/>
  <c r="L42"/>
  <c r="F42"/>
  <c r="L41"/>
  <c r="F41"/>
  <c r="L40"/>
  <c r="F40"/>
  <c r="L39"/>
  <c r="F39"/>
  <c r="L38"/>
  <c r="F38"/>
  <c r="Q36"/>
  <c r="Q33"/>
  <c r="Q37" s="1"/>
  <c r="G42" l="1"/>
  <c r="M40"/>
  <c r="G39"/>
  <c r="G38"/>
  <c r="M57"/>
  <c r="M56"/>
  <c r="M55"/>
  <c r="M54"/>
  <c r="M53"/>
  <c r="M52"/>
  <c r="G52"/>
  <c r="M51"/>
  <c r="G51"/>
  <c r="M50"/>
  <c r="G50"/>
  <c r="M49"/>
  <c r="G49"/>
  <c r="M48"/>
  <c r="G48"/>
  <c r="M47"/>
  <c r="G47"/>
  <c r="M46"/>
  <c r="G46"/>
  <c r="M45"/>
  <c r="G45"/>
  <c r="M44"/>
  <c r="G44"/>
  <c r="M43"/>
  <c r="G43"/>
  <c r="M42"/>
  <c r="M41"/>
  <c r="G41"/>
  <c r="G40"/>
  <c r="M39"/>
  <c r="M38"/>
  <c r="L72" i="36" l="1"/>
  <c r="L71"/>
  <c r="L70"/>
  <c r="G70"/>
  <c r="F70"/>
  <c r="L69"/>
  <c r="G69"/>
  <c r="F69"/>
  <c r="L68"/>
  <c r="G68"/>
  <c r="F68"/>
  <c r="L67"/>
  <c r="G67"/>
  <c r="F67"/>
  <c r="L66"/>
  <c r="G66"/>
  <c r="F66"/>
  <c r="L65"/>
  <c r="G65"/>
  <c r="F65"/>
  <c r="L64"/>
  <c r="G64"/>
  <c r="F64"/>
  <c r="L63"/>
  <c r="G63"/>
  <c r="F63"/>
  <c r="L62"/>
  <c r="G62"/>
  <c r="F62"/>
  <c r="L61"/>
  <c r="G61"/>
  <c r="F61"/>
  <c r="L60"/>
  <c r="G60"/>
  <c r="F60"/>
  <c r="L59"/>
  <c r="G59"/>
  <c r="F59"/>
  <c r="L58"/>
  <c r="G58"/>
  <c r="F58"/>
  <c r="L57"/>
  <c r="G57"/>
  <c r="F57"/>
  <c r="L56"/>
  <c r="G56"/>
  <c r="F56"/>
  <c r="L55"/>
  <c r="G55"/>
  <c r="F55"/>
  <c r="L54"/>
  <c r="G54"/>
  <c r="F54"/>
  <c r="L53"/>
  <c r="G53"/>
  <c r="F53"/>
  <c r="L52"/>
  <c r="G52"/>
  <c r="F52"/>
  <c r="L51"/>
  <c r="G51"/>
  <c r="F51"/>
  <c r="L50"/>
  <c r="G50"/>
  <c r="F50"/>
  <c r="L49"/>
  <c r="G49"/>
  <c r="F49"/>
  <c r="L48"/>
  <c r="G48"/>
  <c r="F48"/>
  <c r="L47"/>
  <c r="G47"/>
  <c r="F47"/>
  <c r="M46"/>
  <c r="L46"/>
  <c r="G46"/>
  <c r="F46"/>
  <c r="M45"/>
  <c r="L45"/>
  <c r="G45"/>
  <c r="F45"/>
  <c r="M44"/>
  <c r="L44"/>
  <c r="G44"/>
  <c r="F44"/>
  <c r="M43"/>
  <c r="L43"/>
  <c r="G43"/>
  <c r="F43"/>
  <c r="M42"/>
  <c r="L42"/>
  <c r="G42"/>
  <c r="F42"/>
  <c r="M41"/>
  <c r="L41"/>
  <c r="G41"/>
  <c r="F41"/>
  <c r="M40"/>
  <c r="L40"/>
  <c r="G40"/>
  <c r="F40"/>
  <c r="M38"/>
  <c r="M52" s="1"/>
  <c r="M50" l="1"/>
  <c r="M51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47"/>
  <c r="M48"/>
  <c r="M49"/>
  <c r="F43" i="35" l="1"/>
  <c r="F41"/>
  <c r="F44" l="1"/>
  <c r="F45" s="1"/>
  <c r="G43"/>
  <c r="G44" l="1"/>
  <c r="F46"/>
  <c r="G45"/>
  <c r="F47" l="1"/>
  <c r="G46"/>
  <c r="F48" l="1"/>
  <c r="G47"/>
  <c r="F49" l="1"/>
  <c r="G48"/>
  <c r="F50" l="1"/>
  <c r="G49"/>
  <c r="F51" l="1"/>
  <c r="G50"/>
  <c r="F52" l="1"/>
  <c r="G51"/>
  <c r="F53" l="1"/>
  <c r="G52"/>
  <c r="F54" l="1"/>
  <c r="G53"/>
  <c r="F55" l="1"/>
  <c r="G54"/>
  <c r="F56" l="1"/>
  <c r="G55"/>
  <c r="F57" l="1"/>
  <c r="G56"/>
  <c r="F58" l="1"/>
  <c r="G57"/>
  <c r="F59" l="1"/>
  <c r="G58"/>
  <c r="F60" l="1"/>
  <c r="G59"/>
  <c r="F61" l="1"/>
  <c r="G60"/>
  <c r="F62" l="1"/>
  <c r="G62" s="1"/>
  <c r="G61"/>
  <c r="F58" i="34" l="1"/>
  <c r="F57"/>
  <c r="F56"/>
  <c r="F55"/>
  <c r="F54"/>
  <c r="F53"/>
  <c r="F52"/>
  <c r="F51"/>
  <c r="F50"/>
  <c r="F49"/>
  <c r="F48"/>
  <c r="F47"/>
  <c r="F46"/>
  <c r="F45"/>
  <c r="F44"/>
  <c r="F43"/>
  <c r="F42"/>
  <c r="I42" i="33" l="1"/>
  <c r="I51"/>
  <c r="I50"/>
  <c r="I49"/>
  <c r="I48"/>
  <c r="I47"/>
  <c r="I46"/>
  <c r="I45"/>
  <c r="I44"/>
  <c r="I43"/>
  <c r="I41"/>
  <c r="I40"/>
  <c r="E39"/>
  <c r="K77" i="32" l="1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J41"/>
  <c r="E58"/>
  <c r="E66" s="1"/>
  <c r="E74" s="1"/>
  <c r="E82" s="1"/>
  <c r="E90" s="1"/>
  <c r="D58"/>
  <c r="D66" s="1"/>
  <c r="D74" s="1"/>
  <c r="D82" s="1"/>
  <c r="D90" s="1"/>
  <c r="E57"/>
  <c r="E65" s="1"/>
  <c r="E73" s="1"/>
  <c r="E81" s="1"/>
  <c r="E89" s="1"/>
  <c r="E56"/>
  <c r="E64" s="1"/>
  <c r="E72" s="1"/>
  <c r="E80" s="1"/>
  <c r="E88" s="1"/>
  <c r="D56"/>
  <c r="D64" s="1"/>
  <c r="D72" s="1"/>
  <c r="D80" s="1"/>
  <c r="D88" s="1"/>
  <c r="E55"/>
  <c r="E63" s="1"/>
  <c r="E71" s="1"/>
  <c r="E79" s="1"/>
  <c r="E87" s="1"/>
  <c r="D55"/>
  <c r="D63" s="1"/>
  <c r="D71" s="1"/>
  <c r="D79" s="1"/>
  <c r="D87" s="1"/>
  <c r="E54"/>
  <c r="E62" s="1"/>
  <c r="E70" s="1"/>
  <c r="E78" s="1"/>
  <c r="E86" s="1"/>
  <c r="D54"/>
  <c r="D62" s="1"/>
  <c r="D70" s="1"/>
  <c r="D78" s="1"/>
  <c r="D86" s="1"/>
  <c r="E53"/>
  <c r="E61" s="1"/>
  <c r="E69" s="1"/>
  <c r="E77" s="1"/>
  <c r="E85" s="1"/>
  <c r="E52"/>
  <c r="E60" s="1"/>
  <c r="E68" s="1"/>
  <c r="E76" s="1"/>
  <c r="E84" s="1"/>
  <c r="D52"/>
  <c r="D60" s="1"/>
  <c r="D68" s="1"/>
  <c r="D76" s="1"/>
  <c r="D84" s="1"/>
  <c r="E51"/>
  <c r="E59" s="1"/>
  <c r="E67" s="1"/>
  <c r="E75" s="1"/>
  <c r="E83" s="1"/>
  <c r="E91" s="1"/>
  <c r="D49"/>
  <c r="D57" s="1"/>
  <c r="D65" s="1"/>
  <c r="D73" s="1"/>
  <c r="D81" s="1"/>
  <c r="D89" s="1"/>
  <c r="D45"/>
  <c r="D53" s="1"/>
  <c r="D61" s="1"/>
  <c r="D69" s="1"/>
  <c r="D77" s="1"/>
  <c r="D85" s="1"/>
  <c r="D43"/>
  <c r="D51" s="1"/>
  <c r="D59" s="1"/>
  <c r="D67" s="1"/>
  <c r="D75" s="1"/>
  <c r="D83" s="1"/>
  <c r="A65" i="30"/>
  <c r="B65" s="1"/>
  <c r="D65" s="1"/>
  <c r="A64"/>
  <c r="B64" s="1"/>
  <c r="D64" s="1"/>
  <c r="A63"/>
  <c r="B63" s="1"/>
  <c r="D63" s="1"/>
  <c r="A62"/>
  <c r="B62" s="1"/>
  <c r="D62" s="1"/>
  <c r="B61"/>
  <c r="D61" s="1"/>
  <c r="B60"/>
  <c r="D60" s="1"/>
  <c r="B59"/>
  <c r="D59" s="1"/>
  <c r="B58"/>
  <c r="D58" s="1"/>
  <c r="B57"/>
  <c r="D57" s="1"/>
  <c r="B56"/>
  <c r="D56" s="1"/>
  <c r="B55"/>
  <c r="D55" s="1"/>
  <c r="B54"/>
  <c r="D54" s="1"/>
  <c r="B53"/>
  <c r="D53" s="1"/>
  <c r="B52"/>
  <c r="D52" s="1"/>
  <c r="B51"/>
  <c r="D51" s="1"/>
  <c r="B50"/>
  <c r="D50" s="1"/>
  <c r="B49"/>
  <c r="D49" s="1"/>
  <c r="B48"/>
  <c r="D48" s="1"/>
  <c r="B47"/>
  <c r="D47" s="1"/>
  <c r="B46"/>
  <c r="D4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B37"/>
  <c r="D37" s="1"/>
  <c r="B36"/>
  <c r="D36" s="1"/>
  <c r="H37" i="29"/>
  <c r="B37"/>
  <c r="H35"/>
  <c r="I59" s="1"/>
  <c r="B35"/>
  <c r="C62" s="1"/>
  <c r="I39" l="1"/>
  <c r="I41"/>
  <c r="J41" s="1"/>
  <c r="I43"/>
  <c r="J43" s="1"/>
  <c r="I45"/>
  <c r="J45" s="1"/>
  <c r="I47"/>
  <c r="J47" s="1"/>
  <c r="I40"/>
  <c r="J40" s="1"/>
  <c r="I42"/>
  <c r="J42" s="1"/>
  <c r="I44"/>
  <c r="J44" s="1"/>
  <c r="I46"/>
  <c r="D62"/>
  <c r="J59"/>
  <c r="C41"/>
  <c r="D41" s="1"/>
  <c r="C42"/>
  <c r="D42" s="1"/>
  <c r="C45"/>
  <c r="D45" s="1"/>
  <c r="C47"/>
  <c r="J39"/>
  <c r="J46"/>
  <c r="D47"/>
  <c r="C39"/>
  <c r="D39" s="1"/>
  <c r="C40"/>
  <c r="D40" s="1"/>
  <c r="C43"/>
  <c r="D43" s="1"/>
  <c r="C44"/>
  <c r="D44" s="1"/>
  <c r="C46"/>
  <c r="D46" s="1"/>
  <c r="C48"/>
  <c r="D48" s="1"/>
  <c r="I48"/>
  <c r="J48" s="1"/>
  <c r="C49"/>
  <c r="D49" s="1"/>
  <c r="I49"/>
  <c r="J49" s="1"/>
  <c r="C50"/>
  <c r="D50" s="1"/>
  <c r="I50"/>
  <c r="J50" s="1"/>
  <c r="C51"/>
  <c r="D51" s="1"/>
  <c r="I51"/>
  <c r="J51" s="1"/>
  <c r="C52"/>
  <c r="D52" s="1"/>
  <c r="I52"/>
  <c r="J52" s="1"/>
  <c r="C53"/>
  <c r="D53" s="1"/>
  <c r="I53"/>
  <c r="J53" s="1"/>
  <c r="C54"/>
  <c r="D54" s="1"/>
  <c r="I54"/>
  <c r="J54" s="1"/>
  <c r="C55"/>
  <c r="D55" s="1"/>
  <c r="I55"/>
  <c r="J55" s="1"/>
  <c r="C56"/>
  <c r="D56" s="1"/>
  <c r="I56"/>
  <c r="J56" s="1"/>
  <c r="C57"/>
  <c r="D57" s="1"/>
  <c r="I57"/>
  <c r="J57" s="1"/>
  <c r="C58"/>
  <c r="D58" s="1"/>
  <c r="I58"/>
  <c r="J58" s="1"/>
  <c r="C59"/>
  <c r="D59" s="1"/>
  <c r="C60"/>
  <c r="D60" s="1"/>
  <c r="C61"/>
  <c r="D61" s="1"/>
  <c r="I65" i="28" l="1"/>
  <c r="G63"/>
  <c r="I63" s="1"/>
  <c r="G62"/>
  <c r="I61"/>
  <c r="I38"/>
  <c r="J38" s="1"/>
  <c r="J37"/>
  <c r="C37"/>
  <c r="C38" s="1"/>
  <c r="D38" s="1"/>
  <c r="D36"/>
  <c r="K60" i="27"/>
  <c r="J60"/>
  <c r="D60"/>
  <c r="C60"/>
  <c r="K59"/>
  <c r="J59"/>
  <c r="D59"/>
  <c r="C59"/>
  <c r="K58"/>
  <c r="J58"/>
  <c r="D58"/>
  <c r="C58"/>
  <c r="K57"/>
  <c r="J57"/>
  <c r="D57"/>
  <c r="C57"/>
  <c r="K56"/>
  <c r="J56"/>
  <c r="D56"/>
  <c r="C56"/>
  <c r="K55"/>
  <c r="J55"/>
  <c r="D55"/>
  <c r="C55"/>
  <c r="K54"/>
  <c r="J54"/>
  <c r="D54"/>
  <c r="C54"/>
  <c r="K53"/>
  <c r="J53"/>
  <c r="D53"/>
  <c r="C53"/>
  <c r="K52"/>
  <c r="J52"/>
  <c r="D52"/>
  <c r="C52"/>
  <c r="K51"/>
  <c r="J51"/>
  <c r="D51"/>
  <c r="C51"/>
  <c r="K50"/>
  <c r="J50"/>
  <c r="D50"/>
  <c r="C50"/>
  <c r="K49"/>
  <c r="J49"/>
  <c r="D49"/>
  <c r="C49"/>
  <c r="K48"/>
  <c r="J48"/>
  <c r="D48"/>
  <c r="C48"/>
  <c r="K47"/>
  <c r="J47"/>
  <c r="D47"/>
  <c r="C47"/>
  <c r="K46"/>
  <c r="J46"/>
  <c r="D46"/>
  <c r="C46"/>
  <c r="K45"/>
  <c r="J45"/>
  <c r="D45"/>
  <c r="C45"/>
  <c r="K44"/>
  <c r="J44"/>
  <c r="D44"/>
  <c r="C44"/>
  <c r="K43"/>
  <c r="J43"/>
  <c r="D43"/>
  <c r="C43"/>
  <c r="K42"/>
  <c r="J42"/>
  <c r="D42"/>
  <c r="C42"/>
  <c r="K41"/>
  <c r="J41"/>
  <c r="D41"/>
  <c r="C41"/>
  <c r="K40"/>
  <c r="J40"/>
  <c r="D40"/>
  <c r="C40"/>
  <c r="K39"/>
  <c r="J39"/>
  <c r="D39"/>
  <c r="C39"/>
  <c r="K38"/>
  <c r="J38"/>
  <c r="D38"/>
  <c r="C38"/>
  <c r="K37"/>
  <c r="J37"/>
  <c r="D37"/>
  <c r="C37"/>
  <c r="L49" l="1"/>
  <c r="L51"/>
  <c r="L53"/>
  <c r="L57"/>
  <c r="L37"/>
  <c r="E38"/>
  <c r="L50"/>
  <c r="L60"/>
  <c r="D37" i="28"/>
  <c r="L54" i="27"/>
  <c r="E39"/>
  <c r="E40"/>
  <c r="E41"/>
  <c r="E42"/>
  <c r="E43"/>
  <c r="E44"/>
  <c r="E45"/>
  <c r="E46"/>
  <c r="E47"/>
  <c r="E53"/>
  <c r="E57"/>
  <c r="C39" i="28"/>
  <c r="I39"/>
  <c r="E37" i="27"/>
  <c r="L38"/>
  <c r="L39"/>
  <c r="L40"/>
  <c r="L41"/>
  <c r="L42"/>
  <c r="L43"/>
  <c r="L44"/>
  <c r="L45"/>
  <c r="L46"/>
  <c r="L47"/>
  <c r="L48"/>
  <c r="L52"/>
  <c r="L55"/>
  <c r="L56"/>
  <c r="L58"/>
  <c r="L59"/>
  <c r="E48"/>
  <c r="E49"/>
  <c r="E50"/>
  <c r="E51"/>
  <c r="E52"/>
  <c r="E54"/>
  <c r="E55"/>
  <c r="E56"/>
  <c r="E58"/>
  <c r="E59"/>
  <c r="E60"/>
  <c r="B72" i="22"/>
  <c r="D71"/>
  <c r="E71" s="1"/>
  <c r="B71"/>
  <c r="D70"/>
  <c r="E70" s="1"/>
  <c r="B70"/>
  <c r="D69"/>
  <c r="E69" s="1"/>
  <c r="B69"/>
  <c r="D68"/>
  <c r="E68" s="1"/>
  <c r="B68"/>
  <c r="D67"/>
  <c r="E67" s="1"/>
  <c r="B67"/>
  <c r="D66"/>
  <c r="E66" s="1"/>
  <c r="B66"/>
  <c r="D65"/>
  <c r="E65" s="1"/>
  <c r="B65"/>
  <c r="D64"/>
  <c r="E64" s="1"/>
  <c r="B64"/>
  <c r="D63"/>
  <c r="E63" s="1"/>
  <c r="B63"/>
  <c r="D62"/>
  <c r="E62" s="1"/>
  <c r="B62"/>
  <c r="D61"/>
  <c r="E61" s="1"/>
  <c r="B61"/>
  <c r="D60"/>
  <c r="E60" s="1"/>
  <c r="B60"/>
  <c r="D59"/>
  <c r="E59" s="1"/>
  <c r="B59"/>
  <c r="D58"/>
  <c r="E58" s="1"/>
  <c r="B58"/>
  <c r="D57"/>
  <c r="E57" s="1"/>
  <c r="B57"/>
  <c r="D56"/>
  <c r="E56" s="1"/>
  <c r="B56"/>
  <c r="D55"/>
  <c r="E55" s="1"/>
  <c r="B55"/>
  <c r="D54"/>
  <c r="E54" s="1"/>
  <c r="B54"/>
  <c r="D53"/>
  <c r="E53" s="1"/>
  <c r="B53"/>
  <c r="D52"/>
  <c r="E52" s="1"/>
  <c r="B52"/>
  <c r="D51"/>
  <c r="E51" s="1"/>
  <c r="B51"/>
  <c r="D50"/>
  <c r="E50" s="1"/>
  <c r="B50"/>
  <c r="D49"/>
  <c r="E49" s="1"/>
  <c r="B49"/>
  <c r="K48"/>
  <c r="L48" s="1"/>
  <c r="I48"/>
  <c r="D48"/>
  <c r="E48" s="1"/>
  <c r="B48"/>
  <c r="K47"/>
  <c r="L47" s="1"/>
  <c r="I47"/>
  <c r="E47"/>
  <c r="D47"/>
  <c r="B47"/>
  <c r="K46"/>
  <c r="L46" s="1"/>
  <c r="I46"/>
  <c r="D46"/>
  <c r="E46" s="1"/>
  <c r="B46"/>
  <c r="K45"/>
  <c r="L45" s="1"/>
  <c r="I45"/>
  <c r="D45"/>
  <c r="E45" s="1"/>
  <c r="B45"/>
  <c r="K44"/>
  <c r="L44" s="1"/>
  <c r="I44"/>
  <c r="D44"/>
  <c r="E44" s="1"/>
  <c r="B44"/>
  <c r="K43"/>
  <c r="L43" s="1"/>
  <c r="I43"/>
  <c r="D43"/>
  <c r="E43" s="1"/>
  <c r="B43"/>
  <c r="K42"/>
  <c r="L42" s="1"/>
  <c r="I42"/>
  <c r="D42"/>
  <c r="E42" s="1"/>
  <c r="B42"/>
  <c r="K41"/>
  <c r="L41" s="1"/>
  <c r="I41"/>
  <c r="D41"/>
  <c r="E41" s="1"/>
  <c r="B41"/>
  <c r="K40"/>
  <c r="L40" s="1"/>
  <c r="I40"/>
  <c r="D40"/>
  <c r="E40" s="1"/>
  <c r="B40"/>
  <c r="K39"/>
  <c r="L39" s="1"/>
  <c r="I39"/>
  <c r="D39"/>
  <c r="E39" s="1"/>
  <c r="B39"/>
  <c r="K38"/>
  <c r="L38" s="1"/>
  <c r="I38"/>
  <c r="D38"/>
  <c r="E38" s="1"/>
  <c r="B38"/>
  <c r="K37"/>
  <c r="L37" s="1"/>
  <c r="I37"/>
  <c r="D37"/>
  <c r="E37" s="1"/>
  <c r="B37"/>
  <c r="D39" i="28" l="1"/>
  <c r="C40"/>
  <c r="J39"/>
  <c r="I40"/>
  <c r="O37" i="2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J40" i="28" l="1"/>
  <c r="I41"/>
  <c r="C41"/>
  <c r="D40"/>
  <c r="K43" i="18"/>
  <c r="D41" i="28" l="1"/>
  <c r="C42"/>
  <c r="J41"/>
  <c r="I42"/>
  <c r="A62" i="16"/>
  <c r="A63" s="1"/>
  <c r="D36"/>
  <c r="J42" i="28" l="1"/>
  <c r="I43"/>
  <c r="D42"/>
  <c r="C43"/>
  <c r="D55" i="16"/>
  <c r="D53"/>
  <c r="D51"/>
  <c r="D49"/>
  <c r="D47"/>
  <c r="D45"/>
  <c r="D43"/>
  <c r="D41"/>
  <c r="D39"/>
  <c r="D37"/>
  <c r="D56"/>
  <c r="D54"/>
  <c r="D52"/>
  <c r="D50"/>
  <c r="D48"/>
  <c r="D46"/>
  <c r="D44"/>
  <c r="D42"/>
  <c r="D40"/>
  <c r="D38"/>
  <c r="J50" i="14"/>
  <c r="J51" s="1"/>
  <c r="J42"/>
  <c r="J36"/>
  <c r="C37"/>
  <c r="C38" s="1"/>
  <c r="D43" i="28" l="1"/>
  <c r="C44"/>
  <c r="I44"/>
  <c r="J43"/>
  <c r="C543" i="14"/>
  <c r="C541"/>
  <c r="C539"/>
  <c r="C537"/>
  <c r="C535"/>
  <c r="C533"/>
  <c r="C531"/>
  <c r="C529"/>
  <c r="C527"/>
  <c r="C525"/>
  <c r="C523"/>
  <c r="C521"/>
  <c r="C519"/>
  <c r="C517"/>
  <c r="C515"/>
  <c r="C513"/>
  <c r="C511"/>
  <c r="C509"/>
  <c r="C507"/>
  <c r="C505"/>
  <c r="C503"/>
  <c r="C501"/>
  <c r="C499"/>
  <c r="C497"/>
  <c r="C495"/>
  <c r="C493"/>
  <c r="C491"/>
  <c r="C489"/>
  <c r="C487"/>
  <c r="C485"/>
  <c r="C483"/>
  <c r="C481"/>
  <c r="C479"/>
  <c r="C477"/>
  <c r="C475"/>
  <c r="C473"/>
  <c r="C471"/>
  <c r="C469"/>
  <c r="C467"/>
  <c r="C465"/>
  <c r="C463"/>
  <c r="C461"/>
  <c r="C459"/>
  <c r="C457"/>
  <c r="C455"/>
  <c r="C453"/>
  <c r="C451"/>
  <c r="C449"/>
  <c r="C447"/>
  <c r="C445"/>
  <c r="C443"/>
  <c r="C441"/>
  <c r="C439"/>
  <c r="C437"/>
  <c r="C435"/>
  <c r="C433"/>
  <c r="C431"/>
  <c r="C429"/>
  <c r="C427"/>
  <c r="C425"/>
  <c r="C423"/>
  <c r="C421"/>
  <c r="C419"/>
  <c r="C417"/>
  <c r="C415"/>
  <c r="C413"/>
  <c r="C411"/>
  <c r="C409"/>
  <c r="C407"/>
  <c r="C405"/>
  <c r="C403"/>
  <c r="C401"/>
  <c r="C399"/>
  <c r="C397"/>
  <c r="C395"/>
  <c r="C393"/>
  <c r="C391"/>
  <c r="C389"/>
  <c r="C387"/>
  <c r="C385"/>
  <c r="C383"/>
  <c r="C381"/>
  <c r="C379"/>
  <c r="C377"/>
  <c r="C375"/>
  <c r="C373"/>
  <c r="C371"/>
  <c r="C369"/>
  <c r="C367"/>
  <c r="C365"/>
  <c r="C363"/>
  <c r="C361"/>
  <c r="C359"/>
  <c r="C357"/>
  <c r="C355"/>
  <c r="C353"/>
  <c r="C351"/>
  <c r="C349"/>
  <c r="C347"/>
  <c r="C345"/>
  <c r="C343"/>
  <c r="C341"/>
  <c r="C339"/>
  <c r="C337"/>
  <c r="C335"/>
  <c r="C333"/>
  <c r="C331"/>
  <c r="C329"/>
  <c r="C327"/>
  <c r="C325"/>
  <c r="C323"/>
  <c r="C321"/>
  <c r="C319"/>
  <c r="C317"/>
  <c r="C315"/>
  <c r="C313"/>
  <c r="C311"/>
  <c r="C309"/>
  <c r="C307"/>
  <c r="C305"/>
  <c r="C303"/>
  <c r="C301"/>
  <c r="C299"/>
  <c r="C297"/>
  <c r="C295"/>
  <c r="C293"/>
  <c r="C291"/>
  <c r="C289"/>
  <c r="C287"/>
  <c r="C285"/>
  <c r="C283"/>
  <c r="C281"/>
  <c r="C279"/>
  <c r="C277"/>
  <c r="C275"/>
  <c r="C273"/>
  <c r="C271"/>
  <c r="C269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1"/>
  <c r="C219"/>
  <c r="C217"/>
  <c r="C215"/>
  <c r="C213"/>
  <c r="C211"/>
  <c r="C209"/>
  <c r="C207"/>
  <c r="C205"/>
  <c r="C203"/>
  <c r="C201"/>
  <c r="C199"/>
  <c r="C197"/>
  <c r="C195"/>
  <c r="C193"/>
  <c r="C191"/>
  <c r="C189"/>
  <c r="C187"/>
  <c r="C185"/>
  <c r="C183"/>
  <c r="C181"/>
  <c r="C179"/>
  <c r="C177"/>
  <c r="C175"/>
  <c r="C173"/>
  <c r="C171"/>
  <c r="C169"/>
  <c r="C167"/>
  <c r="C165"/>
  <c r="C163"/>
  <c r="C161"/>
  <c r="C159"/>
  <c r="C157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542"/>
  <c r="C540"/>
  <c r="C538"/>
  <c r="C536"/>
  <c r="C534"/>
  <c r="C532"/>
  <c r="C544" s="1"/>
  <c r="C530"/>
  <c r="C528"/>
  <c r="C526"/>
  <c r="C524"/>
  <c r="C522"/>
  <c r="C520"/>
  <c r="C518"/>
  <c r="C516"/>
  <c r="C514"/>
  <c r="C512"/>
  <c r="C510"/>
  <c r="C508"/>
  <c r="C506"/>
  <c r="C504"/>
  <c r="C502"/>
  <c r="C500"/>
  <c r="C498"/>
  <c r="C496"/>
  <c r="C494"/>
  <c r="C492"/>
  <c r="C490"/>
  <c r="C488"/>
  <c r="C486"/>
  <c r="C484"/>
  <c r="C482"/>
  <c r="C480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J44" i="28" l="1"/>
  <c r="I45"/>
  <c r="D44"/>
  <c r="C45"/>
  <c r="N38" i="12"/>
  <c r="N36"/>
  <c r="C64"/>
  <c r="C63"/>
  <c r="H62"/>
  <c r="C62"/>
  <c r="H61"/>
  <c r="C61"/>
  <c r="H60"/>
  <c r="C60"/>
  <c r="H59"/>
  <c r="C59"/>
  <c r="H58"/>
  <c r="C58"/>
  <c r="H57"/>
  <c r="C57"/>
  <c r="H56"/>
  <c r="C56"/>
  <c r="H55"/>
  <c r="C55"/>
  <c r="H54"/>
  <c r="C54"/>
  <c r="H53"/>
  <c r="C53"/>
  <c r="H52"/>
  <c r="C52"/>
  <c r="H51"/>
  <c r="C51"/>
  <c r="H50"/>
  <c r="C50"/>
  <c r="H49"/>
  <c r="C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D45" i="28" l="1"/>
  <c r="C46"/>
  <c r="J45"/>
  <c r="I46"/>
  <c r="D62" i="10"/>
  <c r="B62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C62" i="8"/>
  <c r="D62" s="1"/>
  <c r="C61"/>
  <c r="D61" s="1"/>
  <c r="C60"/>
  <c r="D60" s="1"/>
  <c r="C59"/>
  <c r="D59" s="1"/>
  <c r="I58"/>
  <c r="J58" s="1"/>
  <c r="C58"/>
  <c r="D58" s="1"/>
  <c r="I57"/>
  <c r="J57" s="1"/>
  <c r="C57"/>
  <c r="D57" s="1"/>
  <c r="I56"/>
  <c r="J56" s="1"/>
  <c r="C56"/>
  <c r="D56" s="1"/>
  <c r="I55"/>
  <c r="J55" s="1"/>
  <c r="C55"/>
  <c r="D55" s="1"/>
  <c r="I54"/>
  <c r="J54" s="1"/>
  <c r="C54"/>
  <c r="D54" s="1"/>
  <c r="I53"/>
  <c r="J53" s="1"/>
  <c r="C53"/>
  <c r="D53" s="1"/>
  <c r="I52"/>
  <c r="J52" s="1"/>
  <c r="C52"/>
  <c r="D52" s="1"/>
  <c r="I51"/>
  <c r="J51" s="1"/>
  <c r="C51"/>
  <c r="D51" s="1"/>
  <c r="I50"/>
  <c r="J50" s="1"/>
  <c r="C50"/>
  <c r="D50" s="1"/>
  <c r="I49"/>
  <c r="J49" s="1"/>
  <c r="C49"/>
  <c r="D49" s="1"/>
  <c r="I48"/>
  <c r="J48" s="1"/>
  <c r="C48"/>
  <c r="D48" s="1"/>
  <c r="I47"/>
  <c r="J47" s="1"/>
  <c r="C47"/>
  <c r="D47" s="1"/>
  <c r="I46"/>
  <c r="J46" s="1"/>
  <c r="C46"/>
  <c r="D46" s="1"/>
  <c r="I45"/>
  <c r="J45" s="1"/>
  <c r="C45"/>
  <c r="D45" s="1"/>
  <c r="I44"/>
  <c r="J44" s="1"/>
  <c r="C44"/>
  <c r="D44" s="1"/>
  <c r="I43"/>
  <c r="J43" s="1"/>
  <c r="C43"/>
  <c r="D43" s="1"/>
  <c r="I42"/>
  <c r="J42" s="1"/>
  <c r="C42"/>
  <c r="D42" s="1"/>
  <c r="I41"/>
  <c r="J41" s="1"/>
  <c r="C41"/>
  <c r="D41" s="1"/>
  <c r="I40"/>
  <c r="J40" s="1"/>
  <c r="C40"/>
  <c r="D40" s="1"/>
  <c r="I39"/>
  <c r="J39" s="1"/>
  <c r="C39"/>
  <c r="D39" s="1"/>
  <c r="I38"/>
  <c r="J38" s="1"/>
  <c r="C38"/>
  <c r="D38" s="1"/>
  <c r="I37"/>
  <c r="J37" s="1"/>
  <c r="C37"/>
  <c r="D37" s="1"/>
  <c r="I47" i="28" l="1"/>
  <c r="J46"/>
  <c r="D46"/>
  <c r="C47"/>
  <c r="J60" i="8"/>
  <c r="I48" i="28" l="1"/>
  <c r="J47"/>
  <c r="D47"/>
  <c r="C48"/>
  <c r="D60" i="7"/>
  <c r="E60" s="1"/>
  <c r="B60"/>
  <c r="K59"/>
  <c r="L59" s="1"/>
  <c r="I59"/>
  <c r="D59"/>
  <c r="E59" s="1"/>
  <c r="B59"/>
  <c r="K58"/>
  <c r="L58" s="1"/>
  <c r="I58"/>
  <c r="D58"/>
  <c r="E58" s="1"/>
  <c r="B58"/>
  <c r="K57"/>
  <c r="L57" s="1"/>
  <c r="I57"/>
  <c r="D57"/>
  <c r="E57" s="1"/>
  <c r="B57"/>
  <c r="K56"/>
  <c r="L56" s="1"/>
  <c r="I56"/>
  <c r="D56"/>
  <c r="E56" s="1"/>
  <c r="B56"/>
  <c r="K55"/>
  <c r="L55" s="1"/>
  <c r="I55"/>
  <c r="D55"/>
  <c r="E55" s="1"/>
  <c r="B55"/>
  <c r="K54"/>
  <c r="L54" s="1"/>
  <c r="I54"/>
  <c r="D54"/>
  <c r="E54" s="1"/>
  <c r="B54"/>
  <c r="K53"/>
  <c r="L53" s="1"/>
  <c r="I53"/>
  <c r="D53"/>
  <c r="E53" s="1"/>
  <c r="B53"/>
  <c r="K52"/>
  <c r="L52" s="1"/>
  <c r="I52"/>
  <c r="D52"/>
  <c r="E52" s="1"/>
  <c r="B52"/>
  <c r="K51"/>
  <c r="L51" s="1"/>
  <c r="I51"/>
  <c r="D51"/>
  <c r="E51" s="1"/>
  <c r="B51"/>
  <c r="K50"/>
  <c r="L50" s="1"/>
  <c r="I50"/>
  <c r="D50"/>
  <c r="E50" s="1"/>
  <c r="B50"/>
  <c r="K49"/>
  <c r="L49" s="1"/>
  <c r="I49"/>
  <c r="D49"/>
  <c r="E49" s="1"/>
  <c r="B49"/>
  <c r="K48"/>
  <c r="L48" s="1"/>
  <c r="I48"/>
  <c r="D48"/>
  <c r="E48" s="1"/>
  <c r="B48"/>
  <c r="K47"/>
  <c r="L47" s="1"/>
  <c r="I47"/>
  <c r="D47"/>
  <c r="E47" s="1"/>
  <c r="B47"/>
  <c r="K46"/>
  <c r="L46" s="1"/>
  <c r="I46"/>
  <c r="D46"/>
  <c r="E46" s="1"/>
  <c r="B46"/>
  <c r="K45"/>
  <c r="L45" s="1"/>
  <c r="I45"/>
  <c r="D45"/>
  <c r="E45" s="1"/>
  <c r="B45"/>
  <c r="K44"/>
  <c r="L44" s="1"/>
  <c r="I44"/>
  <c r="D44"/>
  <c r="E44" s="1"/>
  <c r="B44"/>
  <c r="K43"/>
  <c r="L43" s="1"/>
  <c r="I43"/>
  <c r="D43"/>
  <c r="E43" s="1"/>
  <c r="B43"/>
  <c r="K42"/>
  <c r="L42" s="1"/>
  <c r="I42"/>
  <c r="D42"/>
  <c r="E42" s="1"/>
  <c r="B42"/>
  <c r="K41"/>
  <c r="L41" s="1"/>
  <c r="I41"/>
  <c r="D41"/>
  <c r="E41" s="1"/>
  <c r="B41"/>
  <c r="K40"/>
  <c r="L40" s="1"/>
  <c r="I40"/>
  <c r="D40"/>
  <c r="E40" s="1"/>
  <c r="B40"/>
  <c r="K39"/>
  <c r="L39" s="1"/>
  <c r="I39"/>
  <c r="D39"/>
  <c r="E39" s="1"/>
  <c r="B39"/>
  <c r="K38"/>
  <c r="L38" s="1"/>
  <c r="I38"/>
  <c r="D38"/>
  <c r="E38" s="1"/>
  <c r="B38"/>
  <c r="K37"/>
  <c r="L37" s="1"/>
  <c r="I37"/>
  <c r="D37"/>
  <c r="E37" s="1"/>
  <c r="B37"/>
  <c r="K36"/>
  <c r="L36" s="1"/>
  <c r="I36"/>
  <c r="D36"/>
  <c r="E36" s="1"/>
  <c r="B36"/>
  <c r="I49" i="28" l="1"/>
  <c r="J48"/>
  <c r="D48"/>
  <c r="C49"/>
  <c r="C66" i="6"/>
  <c r="D66" s="1"/>
  <c r="J65"/>
  <c r="K65" s="1"/>
  <c r="H65"/>
  <c r="C65"/>
  <c r="D65" s="1"/>
  <c r="J64"/>
  <c r="K64" s="1"/>
  <c r="H64"/>
  <c r="C64"/>
  <c r="D64" s="1"/>
  <c r="J63"/>
  <c r="K63" s="1"/>
  <c r="H63"/>
  <c r="C63"/>
  <c r="D63" s="1"/>
  <c r="J62"/>
  <c r="K62" s="1"/>
  <c r="H62"/>
  <c r="C62"/>
  <c r="D62" s="1"/>
  <c r="J61"/>
  <c r="K61" s="1"/>
  <c r="H61"/>
  <c r="C61"/>
  <c r="D61" s="1"/>
  <c r="J60"/>
  <c r="K60" s="1"/>
  <c r="H60"/>
  <c r="C60"/>
  <c r="D60" s="1"/>
  <c r="J59"/>
  <c r="K59" s="1"/>
  <c r="H59"/>
  <c r="C59"/>
  <c r="D59" s="1"/>
  <c r="J58"/>
  <c r="K58" s="1"/>
  <c r="H58"/>
  <c r="C58"/>
  <c r="D58" s="1"/>
  <c r="J57"/>
  <c r="K57" s="1"/>
  <c r="H57"/>
  <c r="C57"/>
  <c r="D57" s="1"/>
  <c r="J56"/>
  <c r="K56" s="1"/>
  <c r="H56"/>
  <c r="C56"/>
  <c r="D56" s="1"/>
  <c r="J55"/>
  <c r="K55" s="1"/>
  <c r="H55"/>
  <c r="C55"/>
  <c r="D55" s="1"/>
  <c r="J54"/>
  <c r="K54" s="1"/>
  <c r="H54"/>
  <c r="C54"/>
  <c r="D54" s="1"/>
  <c r="J53"/>
  <c r="K53" s="1"/>
  <c r="H53"/>
  <c r="C53"/>
  <c r="D53" s="1"/>
  <c r="J52"/>
  <c r="K52" s="1"/>
  <c r="H52"/>
  <c r="C52"/>
  <c r="D52" s="1"/>
  <c r="J51"/>
  <c r="K51" s="1"/>
  <c r="H51"/>
  <c r="C51"/>
  <c r="D51" s="1"/>
  <c r="J50"/>
  <c r="K50" s="1"/>
  <c r="H50"/>
  <c r="C50"/>
  <c r="D50" s="1"/>
  <c r="J49"/>
  <c r="K49" s="1"/>
  <c r="H49"/>
  <c r="C49"/>
  <c r="D49" s="1"/>
  <c r="J48"/>
  <c r="K48" s="1"/>
  <c r="H48"/>
  <c r="C48"/>
  <c r="D48" s="1"/>
  <c r="J47"/>
  <c r="K47" s="1"/>
  <c r="H47"/>
  <c r="C47"/>
  <c r="D47" s="1"/>
  <c r="J46"/>
  <c r="K46" s="1"/>
  <c r="H46"/>
  <c r="C46"/>
  <c r="D46" s="1"/>
  <c r="J45"/>
  <c r="K45" s="1"/>
  <c r="H45"/>
  <c r="C45"/>
  <c r="D45" s="1"/>
  <c r="J44"/>
  <c r="K44" s="1"/>
  <c r="H44"/>
  <c r="C44"/>
  <c r="D44" s="1"/>
  <c r="J43"/>
  <c r="K43" s="1"/>
  <c r="H43"/>
  <c r="C43"/>
  <c r="D43" s="1"/>
  <c r="J42"/>
  <c r="K42" s="1"/>
  <c r="H42"/>
  <c r="C42"/>
  <c r="D42" s="1"/>
  <c r="B68" s="1"/>
  <c r="J41"/>
  <c r="K41" s="1"/>
  <c r="H41"/>
  <c r="C41"/>
  <c r="D41" s="1"/>
  <c r="J40"/>
  <c r="K40" s="1"/>
  <c r="H40"/>
  <c r="C40"/>
  <c r="D40" s="1"/>
  <c r="J39"/>
  <c r="K39" s="1"/>
  <c r="H39"/>
  <c r="C39"/>
  <c r="D39" s="1"/>
  <c r="J38"/>
  <c r="K38" s="1"/>
  <c r="H38"/>
  <c r="C38"/>
  <c r="D38" s="1"/>
  <c r="J37"/>
  <c r="K37" s="1"/>
  <c r="H37"/>
  <c r="C37"/>
  <c r="D37" s="1"/>
  <c r="J36"/>
  <c r="K36" s="1"/>
  <c r="H36"/>
  <c r="C36"/>
  <c r="D36" s="1"/>
  <c r="B69" l="1"/>
  <c r="C69" s="1"/>
  <c r="B70" s="1"/>
  <c r="J49" i="28"/>
  <c r="I50"/>
  <c r="D49"/>
  <c r="C50"/>
  <c r="C51" l="1"/>
  <c r="D50"/>
  <c r="J50"/>
  <c r="I51"/>
  <c r="D51" l="1"/>
  <c r="C52"/>
  <c r="I52"/>
  <c r="J51"/>
  <c r="I53" l="1"/>
  <c r="J52"/>
  <c r="D52"/>
  <c r="C53"/>
  <c r="I54" l="1"/>
  <c r="J53"/>
  <c r="D53"/>
  <c r="C54"/>
  <c r="I55" l="1"/>
  <c r="J54"/>
  <c r="C55"/>
  <c r="D54"/>
  <c r="C56" l="1"/>
  <c r="D55"/>
  <c r="J55"/>
  <c r="I56"/>
  <c r="C57" l="1"/>
  <c r="D56"/>
  <c r="D63" s="1"/>
  <c r="I57"/>
  <c r="J56"/>
  <c r="I58" l="1"/>
  <c r="J57"/>
  <c r="C58"/>
  <c r="D57"/>
  <c r="C59" l="1"/>
  <c r="D58"/>
  <c r="I59"/>
  <c r="J59" s="1"/>
  <c r="J58"/>
  <c r="C60" l="1"/>
  <c r="D60" s="1"/>
  <c r="D59"/>
</calcChain>
</file>

<file path=xl/sharedStrings.xml><?xml version="1.0" encoding="utf-8"?>
<sst xmlns="http://schemas.openxmlformats.org/spreadsheetml/2006/main" count="892" uniqueCount="280">
  <si>
    <t>Max High</t>
  </si>
  <si>
    <t>Max Low</t>
  </si>
  <si>
    <t>Elevation</t>
  </si>
  <si>
    <t>Lemon Creek</t>
  </si>
  <si>
    <t>North Bound US</t>
  </si>
  <si>
    <t>Sorth Bound DS</t>
  </si>
  <si>
    <t>X Dist from LB Ab</t>
  </si>
  <si>
    <t>Y Depth from Crub</t>
  </si>
  <si>
    <t>Y depth from BD</t>
  </si>
  <si>
    <t>Dist from LB Ab</t>
  </si>
  <si>
    <t>Depth from Curb</t>
  </si>
  <si>
    <t>Depth form BD</t>
  </si>
  <si>
    <t>LEW</t>
  </si>
  <si>
    <t>REW</t>
  </si>
  <si>
    <t>WS Elev.</t>
  </si>
  <si>
    <t>Bridge 1197 (US side)</t>
  </si>
  <si>
    <t>Soundings</t>
  </si>
  <si>
    <t>Bridge Geometry</t>
  </si>
  <si>
    <t>US Sounding</t>
  </si>
  <si>
    <t>DS Soundings</t>
  </si>
  <si>
    <t>X from LB</t>
  </si>
  <si>
    <t>Y from Curb</t>
  </si>
  <si>
    <t>Y from BD</t>
  </si>
  <si>
    <t>Notes</t>
  </si>
  <si>
    <t>X from RB</t>
  </si>
  <si>
    <t>REW 16:20</t>
  </si>
  <si>
    <t>LEW 16:28</t>
  </si>
  <si>
    <t>REW 16:06</t>
  </si>
  <si>
    <t>WS US</t>
  </si>
  <si>
    <t>WS DS</t>
  </si>
  <si>
    <t>pier</t>
  </si>
  <si>
    <t>rew</t>
  </si>
  <si>
    <t>lew</t>
  </si>
  <si>
    <t>MHHW</t>
  </si>
  <si>
    <t>MLLW</t>
  </si>
  <si>
    <t>Tide Information</t>
  </si>
  <si>
    <t>Swanson River Bridge 214 Downstream Cross Sections</t>
  </si>
  <si>
    <t>Discharge</t>
  </si>
  <si>
    <t>Width</t>
  </si>
  <si>
    <t>Area</t>
  </si>
  <si>
    <t>x</t>
  </si>
  <si>
    <t>Depth From BD</t>
  </si>
  <si>
    <t>Sounding Elev.</t>
  </si>
  <si>
    <t>BD Elev</t>
  </si>
  <si>
    <t>LEW @ 15:55</t>
  </si>
  <si>
    <t>Pier</t>
  </si>
  <si>
    <t>End of Bridge</t>
  </si>
  <si>
    <t>High Water Mark on RB Pier</t>
  </si>
  <si>
    <t xml:space="preserve">Tide Information </t>
  </si>
  <si>
    <t>hwm</t>
  </si>
  <si>
    <t>US</t>
  </si>
  <si>
    <t>DS</t>
  </si>
  <si>
    <t>Dist from LB</t>
  </si>
  <si>
    <t>Elev.</t>
  </si>
  <si>
    <t>Sheep Creek</t>
  </si>
  <si>
    <t>DS Sounding</t>
  </si>
  <si>
    <t>LE of Berm</t>
  </si>
  <si>
    <t>RE of Berm</t>
  </si>
  <si>
    <t>HWM?</t>
  </si>
  <si>
    <t>Upstream</t>
  </si>
  <si>
    <t>Downstream</t>
  </si>
  <si>
    <t>X(field)=dist from RB to Ab</t>
  </si>
  <si>
    <t>X=dist from LB to Ab</t>
  </si>
  <si>
    <t>Y=WS depth below BD</t>
  </si>
  <si>
    <t>Bridge deck seam tape:</t>
  </si>
  <si>
    <t xml:space="preserve">BD elev: </t>
  </si>
  <si>
    <t xml:space="preserve">X (field) </t>
  </si>
  <si>
    <t>X (adj)</t>
  </si>
  <si>
    <t>Y</t>
  </si>
  <si>
    <t>BD elev</t>
  </si>
  <si>
    <t>Elev</t>
  </si>
  <si>
    <t>X</t>
  </si>
  <si>
    <t>(ft)</t>
  </si>
  <si>
    <t>REW 11:00am</t>
  </si>
  <si>
    <t>LEW 11:31am</t>
  </si>
  <si>
    <t>LEW 11:07am</t>
  </si>
  <si>
    <t>REW 11:36am</t>
  </si>
  <si>
    <t xml:space="preserve">Note: at this tide, water is in the willows 3' in from edge. High tide at approx 9:40 am, water level lowered visibly from arrival to site departure. </t>
  </si>
  <si>
    <t>WS right at edge of vegetation at time of site observation.</t>
  </si>
  <si>
    <t>Bridge 620 (US)</t>
  </si>
  <si>
    <t>ens</t>
  </si>
  <si>
    <t>dmg</t>
  </si>
  <si>
    <t>dmg, w/ edges</t>
  </si>
  <si>
    <t>depth from ws</t>
  </si>
  <si>
    <t>7/23/09 DS Sounding</t>
  </si>
  <si>
    <t>Bridg Geometry</t>
  </si>
  <si>
    <t>7/23/2008 US</t>
  </si>
  <si>
    <t>Dist. From LB (ft)</t>
  </si>
  <si>
    <t>Elevation (ft)</t>
  </si>
  <si>
    <t>Inferred</t>
  </si>
  <si>
    <t>X from RB Ab</t>
  </si>
  <si>
    <t>X From LB Ab</t>
  </si>
  <si>
    <t>Y from Bridge Curb</t>
  </si>
  <si>
    <t>BD Elev.</t>
  </si>
  <si>
    <t>Bridge Curb Height</t>
  </si>
  <si>
    <t>Curb Elev.</t>
  </si>
  <si>
    <t>6/11/09 US Sounding</t>
  </si>
  <si>
    <t>dist. Made good (bt)</t>
  </si>
  <si>
    <t>Dist from lb to rb</t>
  </si>
  <si>
    <t>Dist from LB including edges</t>
  </si>
  <si>
    <t>average beam depth</t>
  </si>
  <si>
    <t>Time</t>
  </si>
  <si>
    <t>Distance made good, R to L</t>
  </si>
  <si>
    <t>Distance made good, L to R</t>
  </si>
  <si>
    <t>DMG, w/ edges</t>
  </si>
  <si>
    <t>Depth</t>
  </si>
  <si>
    <t>Distance from RB Ab (ft)</t>
  </si>
  <si>
    <t>Distance from LB Ab (ft)</t>
  </si>
  <si>
    <t>Depth from BD (ft)</t>
  </si>
  <si>
    <t>BD Elev. (ft)</t>
  </si>
  <si>
    <t>Sounding Elev. (ft)</t>
  </si>
  <si>
    <t>Bridge 636 (US)</t>
  </si>
  <si>
    <t>Distance from LB Ab</t>
  </si>
  <si>
    <t>Depth from BD</t>
  </si>
  <si>
    <t>Bridge Deck</t>
  </si>
  <si>
    <t>Distance from LB Abutment</t>
  </si>
  <si>
    <t>Bridge 638 (US)</t>
  </si>
  <si>
    <t>Bridge Beometry</t>
  </si>
  <si>
    <t>Ketchikan Creek Bridge 724</t>
  </si>
  <si>
    <t>11/12/09 DS</t>
  </si>
  <si>
    <t>Rail 3.5 above side walk.</t>
  </si>
  <si>
    <t>11/12/09 US</t>
  </si>
  <si>
    <t>Dist (tagline correction)</t>
  </si>
  <si>
    <t>Depth from Sidewalk Rail (raw)</t>
  </si>
  <si>
    <t>Depth from Sidewalk Rail (corrected)</t>
  </si>
  <si>
    <t>As-Built Elev.</t>
  </si>
  <si>
    <t>Depth from Girter (raw)</t>
  </si>
  <si>
    <t>Depth from Girter (corrected)</t>
  </si>
  <si>
    <t>As- Built Elev.</t>
  </si>
  <si>
    <t>lew 1419</t>
  </si>
  <si>
    <t>end of bridge *</t>
  </si>
  <si>
    <t>Sounding from BD</t>
  </si>
  <si>
    <t>Sounding Elevation</t>
  </si>
  <si>
    <t>Bridge 1274 (US)</t>
  </si>
  <si>
    <t>7/29/2008 US</t>
  </si>
  <si>
    <t>7/29/2008 DS</t>
  </si>
  <si>
    <t>Bridge 2150</t>
  </si>
  <si>
    <t>6/17/2009 DS</t>
  </si>
  <si>
    <t>6/17/2009 US</t>
  </si>
  <si>
    <t>Y from curb</t>
  </si>
  <si>
    <t>BD Elev. @ cL</t>
  </si>
  <si>
    <t>BD Elev @ DS edge</t>
  </si>
  <si>
    <t>Sounding</t>
  </si>
  <si>
    <t>X adj</t>
  </si>
  <si>
    <t>LEW @ 11:19</t>
  </si>
  <si>
    <t>REW @ 11:26</t>
  </si>
  <si>
    <t>Upstream sounding, 5/27/2009 3:20pm</t>
  </si>
  <si>
    <t>Downstream sounding, 5/27/2009 3:20pm</t>
  </si>
  <si>
    <t>x=dist from left bank abutment</t>
  </si>
  <si>
    <t>y=depth from bridge curb</t>
  </si>
  <si>
    <t>seam @</t>
  </si>
  <si>
    <t>curb depth</t>
  </si>
  <si>
    <t>Bed Elev.</t>
  </si>
  <si>
    <t>X (field)</t>
  </si>
  <si>
    <t>Bed Elev</t>
  </si>
  <si>
    <t>LEW 3:24 pm</t>
  </si>
  <si>
    <t>LEW 3:58 pm</t>
  </si>
  <si>
    <t>REW3:35pm</t>
  </si>
  <si>
    <t>Bridge 639</t>
  </si>
  <si>
    <t>Gold Creek</t>
  </si>
  <si>
    <t>Bridge Deck El.</t>
  </si>
  <si>
    <t>Sounding El.</t>
  </si>
  <si>
    <t>LEW @ 18:02</t>
  </si>
  <si>
    <t>LEW @ 17:35 (High tide)</t>
  </si>
  <si>
    <t>REW @ 18:09</t>
  </si>
  <si>
    <t>REW @ 17:44</t>
  </si>
  <si>
    <r>
      <t xml:space="preserve">Error </t>
    </r>
    <r>
      <rPr>
        <sz val="11"/>
        <color theme="1"/>
        <rFont val="Calibri"/>
        <family val="2"/>
      </rPr>
      <t>± 1.5</t>
    </r>
  </si>
  <si>
    <t>Bridge 732</t>
  </si>
  <si>
    <t>Russian River</t>
  </si>
  <si>
    <t>Bridge 990</t>
  </si>
  <si>
    <t>Feet from LB</t>
  </si>
  <si>
    <t>BD el</t>
  </si>
  <si>
    <t>WS = 11.5</t>
  </si>
  <si>
    <t>Storm Surge Elevation from BD = 5.5</t>
  </si>
  <si>
    <t>Sounding el.</t>
  </si>
  <si>
    <t>RB Abutment, undercut</t>
  </si>
  <si>
    <r>
      <t xml:space="preserve">Error </t>
    </r>
    <r>
      <rPr>
        <sz val="11"/>
        <color theme="1"/>
        <rFont val="Calibri"/>
        <family val="2"/>
      </rPr>
      <t>± .5</t>
    </r>
  </si>
  <si>
    <t>Seldovia Slough</t>
  </si>
  <si>
    <t>BN 1017</t>
  </si>
  <si>
    <t>Rail to BD</t>
  </si>
  <si>
    <t>Weight correction</t>
  </si>
  <si>
    <t>Depth From Rail (uncorrected)</t>
  </si>
  <si>
    <t>Depth from BD (corrected)</t>
  </si>
  <si>
    <t>Pier - REW</t>
  </si>
  <si>
    <t>Streambed</t>
  </si>
  <si>
    <t>Bridge 1017</t>
  </si>
  <si>
    <t>As-Built Sounding (DS)</t>
  </si>
  <si>
    <t>Bridge 1149</t>
  </si>
  <si>
    <t>BD Elev at X</t>
  </si>
  <si>
    <r>
      <t xml:space="preserve">Error </t>
    </r>
    <r>
      <rPr>
        <sz val="11"/>
        <color theme="1"/>
        <rFont val="Calibri"/>
        <family val="2"/>
      </rPr>
      <t>±1.5</t>
    </r>
  </si>
  <si>
    <r>
      <t xml:space="preserve">Error </t>
    </r>
    <r>
      <rPr>
        <b/>
        <sz val="11"/>
        <color theme="1"/>
        <rFont val="Calibri"/>
        <family val="2"/>
      </rPr>
      <t>±.5'</t>
    </r>
  </si>
  <si>
    <t>Q100</t>
  </si>
  <si>
    <t>Q100 (NB)</t>
  </si>
  <si>
    <t>Q100 (SB)</t>
  </si>
  <si>
    <r>
      <t xml:space="preserve">Error </t>
    </r>
    <r>
      <rPr>
        <sz val="11"/>
        <color theme="1"/>
        <rFont val="Calibri"/>
        <family val="2"/>
      </rPr>
      <t>± .5'</t>
    </r>
  </si>
  <si>
    <r>
      <t xml:space="preserve">Error </t>
    </r>
    <r>
      <rPr>
        <sz val="11"/>
        <color theme="1"/>
        <rFont val="Calibri"/>
        <family val="2"/>
      </rPr>
      <t>± .25'</t>
    </r>
  </si>
  <si>
    <r>
      <t xml:space="preserve">Error </t>
    </r>
    <r>
      <rPr>
        <sz val="11"/>
        <color theme="1"/>
        <rFont val="Calibri"/>
        <family val="2"/>
      </rPr>
      <t>± 1.5'</t>
    </r>
  </si>
  <si>
    <r>
      <t xml:space="preserve">Error </t>
    </r>
    <r>
      <rPr>
        <sz val="11"/>
        <color theme="1"/>
        <rFont val="Calibri"/>
        <family val="2"/>
      </rPr>
      <t>± 1'</t>
    </r>
  </si>
  <si>
    <r>
      <t xml:space="preserve">Error </t>
    </r>
    <r>
      <rPr>
        <sz val="11"/>
        <color theme="1"/>
        <rFont val="Calibri"/>
        <family val="2"/>
      </rPr>
      <t>± .3'</t>
    </r>
  </si>
  <si>
    <t>Safety Sound</t>
  </si>
  <si>
    <t>Bridge 1127</t>
  </si>
  <si>
    <t>As-built cross section</t>
  </si>
  <si>
    <t>Bridge geometry</t>
  </si>
  <si>
    <t>from August 1990</t>
  </si>
  <si>
    <t>Station</t>
  </si>
  <si>
    <t>LB EXP JOINT</t>
  </si>
  <si>
    <t>LS</t>
  </si>
  <si>
    <t>9/29/10 US</t>
  </si>
  <si>
    <t>Distance from LB</t>
  </si>
  <si>
    <t>Adj. Station</t>
  </si>
  <si>
    <t>As-built Elevation</t>
  </si>
  <si>
    <t>Max Storm Surge WS Elevation =</t>
  </si>
  <si>
    <t>10/18/2004 Storm Surge</t>
  </si>
  <si>
    <t>Max High Tide</t>
  </si>
  <si>
    <t>Max Low Tide</t>
  </si>
  <si>
    <t>1% AEP WS Elev</t>
  </si>
  <si>
    <t>Bonanza Crossing</t>
  </si>
  <si>
    <t>Bridge 347</t>
  </si>
  <si>
    <t>Bridge</t>
  </si>
  <si>
    <t>Distance</t>
  </si>
  <si>
    <t>Downstream (oceanside) of bridge</t>
  </si>
  <si>
    <t>Distances from LB exp joint</t>
  </si>
  <si>
    <t>depths from deck</t>
  </si>
  <si>
    <t xml:space="preserve">Distance </t>
  </si>
  <si>
    <t>Bridge 989</t>
  </si>
  <si>
    <t>6/6/2011 US</t>
  </si>
  <si>
    <t>Depth from Rail</t>
  </si>
  <si>
    <r>
      <t xml:space="preserve">Error </t>
    </r>
    <r>
      <rPr>
        <sz val="11"/>
        <color theme="1"/>
        <rFont val="Calibri"/>
        <family val="2"/>
      </rPr>
      <t>±0.2</t>
    </r>
  </si>
  <si>
    <t>1% AEP</t>
  </si>
  <si>
    <t>Bridge 992</t>
  </si>
  <si>
    <t>Tape is +1' Offset</t>
  </si>
  <si>
    <t>Bridge Grade</t>
  </si>
  <si>
    <r>
      <t xml:space="preserve">Error </t>
    </r>
    <r>
      <rPr>
        <sz val="11"/>
        <color theme="1"/>
        <rFont val="Calibri"/>
        <family val="2"/>
      </rPr>
      <t>±0.25</t>
    </r>
  </si>
  <si>
    <t>BN 399</t>
  </si>
  <si>
    <t>PVS, JSC</t>
  </si>
  <si>
    <t>z</t>
  </si>
  <si>
    <t>x =</t>
  </si>
  <si>
    <t>z =</t>
  </si>
  <si>
    <t>Depth from Rail, uncorrected</t>
  </si>
  <si>
    <t>Curb to BD =</t>
  </si>
  <si>
    <t>Tape Correction =</t>
  </si>
  <si>
    <t>Tape Correction 1 =</t>
  </si>
  <si>
    <t>BD Elev. =</t>
  </si>
  <si>
    <t>Tape Correction 2 =</t>
  </si>
  <si>
    <t>As-Built Elevation</t>
  </si>
  <si>
    <t>Tape Broke, New Tape offset</t>
  </si>
  <si>
    <t>Pier, REW Bed</t>
  </si>
  <si>
    <t>Pier, REW WS</t>
  </si>
  <si>
    <t>Leader Creek</t>
  </si>
  <si>
    <t>Bridge 400</t>
  </si>
  <si>
    <t>bridge length</t>
  </si>
  <si>
    <t>Raw depth from Curb</t>
  </si>
  <si>
    <t>lb</t>
  </si>
  <si>
    <t>Rail to Curb =</t>
  </si>
  <si>
    <t>rb</t>
  </si>
  <si>
    <t>diff</t>
  </si>
  <si>
    <t>slope</t>
  </si>
  <si>
    <t>wrote as 10.01, don't remember big point like that</t>
  </si>
  <si>
    <t>Curb Correction =</t>
  </si>
  <si>
    <t>Timber Guide Bank</t>
  </si>
  <si>
    <t>Pier, REW</t>
  </si>
  <si>
    <t>BN 402 Geometry</t>
  </si>
  <si>
    <t>end just before abutment</t>
  </si>
  <si>
    <t>Spacing</t>
  </si>
  <si>
    <t>Number of Records -1</t>
  </si>
  <si>
    <t>Number of Records</t>
  </si>
  <si>
    <t xml:space="preserve">Depth (ft)               </t>
  </si>
  <si>
    <t xml:space="preserve">Seconds     </t>
  </si>
  <si>
    <t>Spacing for Graph</t>
  </si>
  <si>
    <t>Date and Time</t>
  </si>
  <si>
    <t>Dist from Lb Ab</t>
  </si>
  <si>
    <t>11/13/2009 DS</t>
  </si>
  <si>
    <t>11/13/2009 US</t>
  </si>
  <si>
    <t>Blind River</t>
  </si>
  <si>
    <t>ws elev.</t>
  </si>
  <si>
    <t>US Soundings</t>
  </si>
  <si>
    <t>WS Elev</t>
  </si>
  <si>
    <t>Salmon Creek</t>
  </si>
  <si>
    <t>Bridge 1188 (US Side)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</si>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</sst>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00000"/>
    <numFmt numFmtId="167" formatCode="m/d/yy\ h:mm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6" fillId="0" borderId="0"/>
  </cellStyleXfs>
  <cellXfs count="1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2" fontId="0" fillId="0" borderId="7" xfId="0" applyNumberFormat="1" applyBorder="1"/>
    <xf numFmtId="0" fontId="1" fillId="0" borderId="0" xfId="0" applyFont="1"/>
    <xf numFmtId="0" fontId="0" fillId="0" borderId="4" xfId="0" applyFill="1" applyBorder="1"/>
    <xf numFmtId="0" fontId="0" fillId="0" borderId="6" xfId="0" applyFill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4" fillId="0" borderId="0" xfId="3"/>
    <xf numFmtId="0" fontId="6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0" xfId="0" applyBorder="1" applyAlignment="1">
      <alignment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2" borderId="0" xfId="0" applyFill="1" applyBorder="1"/>
    <xf numFmtId="164" fontId="0" fillId="0" borderId="3" xfId="0" applyNumberFormat="1" applyBorder="1"/>
    <xf numFmtId="164" fontId="0" fillId="0" borderId="5" xfId="0" applyNumberFormat="1" applyBorder="1"/>
    <xf numFmtId="14" fontId="2" fillId="0" borderId="1" xfId="5" applyNumberFormat="1" applyBorder="1"/>
    <xf numFmtId="0" fontId="2" fillId="0" borderId="2" xfId="5" applyBorder="1"/>
    <xf numFmtId="0" fontId="2" fillId="0" borderId="3" xfId="5" applyBorder="1"/>
    <xf numFmtId="0" fontId="2" fillId="0" borderId="4" xfId="5" applyBorder="1"/>
    <xf numFmtId="0" fontId="2" fillId="0" borderId="0" xfId="5" applyBorder="1"/>
    <xf numFmtId="0" fontId="2" fillId="0" borderId="5" xfId="5" applyBorder="1"/>
    <xf numFmtId="0" fontId="2" fillId="0" borderId="6" xfId="5" applyBorder="1"/>
    <xf numFmtId="0" fontId="2" fillId="0" borderId="7" xfId="5" applyBorder="1"/>
    <xf numFmtId="0" fontId="2" fillId="0" borderId="8" xfId="5" applyBorder="1"/>
    <xf numFmtId="0" fontId="2" fillId="0" borderId="1" xfId="6" applyFont="1" applyBorder="1"/>
    <xf numFmtId="0" fontId="2" fillId="0" borderId="3" xfId="6" applyBorder="1"/>
    <xf numFmtId="0" fontId="2" fillId="0" borderId="4" xfId="6" applyBorder="1"/>
    <xf numFmtId="0" fontId="2" fillId="0" borderId="5" xfId="6" applyBorder="1"/>
    <xf numFmtId="0" fontId="2" fillId="0" borderId="6" xfId="6" applyBorder="1"/>
    <xf numFmtId="0" fontId="2" fillId="0" borderId="8" xfId="6" applyBorder="1"/>
    <xf numFmtId="2" fontId="0" fillId="0" borderId="5" xfId="0" applyNumberFormat="1" applyBorder="1"/>
    <xf numFmtId="2" fontId="0" fillId="0" borderId="8" xfId="0" applyNumberFormat="1" applyBorder="1"/>
    <xf numFmtId="0" fontId="7" fillId="0" borderId="2" xfId="7" applyBorder="1"/>
    <xf numFmtId="0" fontId="7" fillId="0" borderId="2" xfId="8" applyBorder="1"/>
    <xf numFmtId="0" fontId="7" fillId="0" borderId="3" xfId="8" applyBorder="1"/>
    <xf numFmtId="0" fontId="6" fillId="0" borderId="4" xfId="7" applyFont="1" applyBorder="1"/>
    <xf numFmtId="0" fontId="6" fillId="0" borderId="0" xfId="7" applyFont="1" applyBorder="1"/>
    <xf numFmtId="0" fontId="6" fillId="0" borderId="0" xfId="8" applyFont="1" applyBorder="1"/>
    <xf numFmtId="0" fontId="6" fillId="0" borderId="5" xfId="8" applyFont="1" applyBorder="1"/>
    <xf numFmtId="0" fontId="7" fillId="0" borderId="4" xfId="7" applyBorder="1"/>
    <xf numFmtId="0" fontId="7" fillId="0" borderId="0" xfId="7" applyBorder="1"/>
    <xf numFmtId="0" fontId="7" fillId="0" borderId="0" xfId="8" applyBorder="1"/>
    <xf numFmtId="0" fontId="7" fillId="0" borderId="5" xfId="8" applyBorder="1"/>
    <xf numFmtId="0" fontId="7" fillId="0" borderId="6" xfId="7" applyBorder="1"/>
    <xf numFmtId="0" fontId="7" fillId="0" borderId="7" xfId="7" applyBorder="1"/>
    <xf numFmtId="0" fontId="7" fillId="0" borderId="7" xfId="8" applyBorder="1"/>
    <xf numFmtId="0" fontId="7" fillId="0" borderId="8" xfId="8" applyBorder="1"/>
    <xf numFmtId="0" fontId="7" fillId="0" borderId="1" xfId="9" applyBorder="1"/>
    <xf numFmtId="0" fontId="7" fillId="0" borderId="3" xfId="9" applyBorder="1"/>
    <xf numFmtId="0" fontId="7" fillId="0" borderId="4" xfId="9" applyBorder="1"/>
    <xf numFmtId="0" fontId="7" fillId="0" borderId="5" xfId="9" applyBorder="1"/>
    <xf numFmtId="0" fontId="7" fillId="0" borderId="6" xfId="9" applyBorder="1"/>
    <xf numFmtId="0" fontId="7" fillId="0" borderId="8" xfId="9" applyBorder="1"/>
    <xf numFmtId="14" fontId="2" fillId="0" borderId="1" xfId="7" applyNumberFormat="1" applyFont="1" applyBorder="1"/>
    <xf numFmtId="14" fontId="2" fillId="0" borderId="2" xfId="8" applyNumberFormat="1" applyFont="1" applyBorder="1"/>
    <xf numFmtId="2" fontId="0" fillId="0" borderId="3" xfId="0" applyNumberFormat="1" applyBorder="1"/>
    <xf numFmtId="0" fontId="0" fillId="0" borderId="0" xfId="0" applyFont="1"/>
    <xf numFmtId="0" fontId="0" fillId="0" borderId="2" xfId="0" applyFont="1" applyBorder="1"/>
    <xf numFmtId="0" fontId="0" fillId="0" borderId="0" xfId="0"/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2" fontId="0" fillId="0" borderId="0" xfId="0" applyNumberFormat="1" applyFont="1" applyBorder="1"/>
    <xf numFmtId="2" fontId="0" fillId="0" borderId="4" xfId="0" applyNumberForma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Border="1"/>
    <xf numFmtId="165" fontId="0" fillId="0" borderId="7" xfId="0" applyNumberFormat="1" applyBorder="1"/>
    <xf numFmtId="0" fontId="9" fillId="0" borderId="0" xfId="1" applyFont="1"/>
    <xf numFmtId="0" fontId="2" fillId="0" borderId="0" xfId="1"/>
    <xf numFmtId="0" fontId="6" fillId="0" borderId="0" xfId="1" applyFont="1"/>
    <xf numFmtId="0" fontId="10" fillId="0" borderId="0" xfId="1" applyFont="1"/>
    <xf numFmtId="0" fontId="12" fillId="0" borderId="0" xfId="1" applyFont="1" applyBorder="1"/>
    <xf numFmtId="0" fontId="2" fillId="0" borderId="0" xfId="1" applyBorder="1"/>
    <xf numFmtId="14" fontId="11" fillId="0" borderId="1" xfId="1" applyNumberFormat="1" applyFont="1" applyBorder="1"/>
    <xf numFmtId="0" fontId="2" fillId="0" borderId="2" xfId="1" applyFont="1" applyBorder="1"/>
    <xf numFmtId="0" fontId="2" fillId="0" borderId="2" xfId="1" applyBorder="1"/>
    <xf numFmtId="14" fontId="11" fillId="0" borderId="2" xfId="1" applyNumberFormat="1" applyFont="1" applyBorder="1"/>
    <xf numFmtId="0" fontId="2" fillId="0" borderId="3" xfId="1" applyBorder="1"/>
    <xf numFmtId="0" fontId="12" fillId="0" borderId="4" xfId="1" applyFont="1" applyBorder="1"/>
    <xf numFmtId="0" fontId="2" fillId="0" borderId="5" xfId="1" applyBorder="1"/>
    <xf numFmtId="0" fontId="2" fillId="0" borderId="4" xfId="1" applyBorder="1"/>
    <xf numFmtId="0" fontId="12" fillId="0" borderId="5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165" fontId="0" fillId="0" borderId="5" xfId="0" applyNumberFormat="1" applyBorder="1"/>
    <xf numFmtId="0" fontId="9" fillId="0" borderId="0" xfId="0" applyFont="1"/>
    <xf numFmtId="0" fontId="10" fillId="0" borderId="0" xfId="0" applyFont="1"/>
    <xf numFmtId="166" fontId="0" fillId="0" borderId="0" xfId="0" applyNumberFormat="1"/>
    <xf numFmtId="0" fontId="0" fillId="0" borderId="5" xfId="0" applyFill="1" applyBorder="1"/>
    <xf numFmtId="164" fontId="0" fillId="0" borderId="8" xfId="0" applyNumberFormat="1" applyFill="1" applyBorder="1"/>
    <xf numFmtId="0" fontId="0" fillId="0" borderId="8" xfId="0" applyFill="1" applyBorder="1"/>
    <xf numFmtId="2" fontId="0" fillId="0" borderId="8" xfId="0" applyNumberFormat="1" applyFill="1" applyBorder="1"/>
    <xf numFmtId="0" fontId="1" fillId="0" borderId="0" xfId="0" applyFont="1" applyAlignment="1"/>
    <xf numFmtId="0" fontId="4" fillId="0" borderId="1" xfId="3" applyBorder="1"/>
    <xf numFmtId="0" fontId="4" fillId="0" borderId="2" xfId="3" applyBorder="1"/>
    <xf numFmtId="0" fontId="4" fillId="0" borderId="3" xfId="3" applyBorder="1"/>
    <xf numFmtId="0" fontId="0" fillId="0" borderId="1" xfId="2" applyFont="1" applyBorder="1"/>
    <xf numFmtId="0" fontId="2" fillId="0" borderId="4" xfId="3" applyFont="1" applyBorder="1"/>
    <xf numFmtId="0" fontId="4" fillId="0" borderId="5" xfId="3" applyBorder="1"/>
    <xf numFmtId="0" fontId="2" fillId="0" borderId="6" xfId="3" applyFont="1" applyBorder="1"/>
    <xf numFmtId="0" fontId="4" fillId="0" borderId="8" xfId="3" applyBorder="1"/>
    <xf numFmtId="0" fontId="4" fillId="0" borderId="4" xfId="3" applyBorder="1"/>
    <xf numFmtId="0" fontId="4" fillId="0" borderId="6" xfId="3" applyBorder="1"/>
    <xf numFmtId="0" fontId="0" fillId="0" borderId="8" xfId="0" applyNumberFormat="1" applyFill="1" applyBorder="1"/>
    <xf numFmtId="0" fontId="14" fillId="0" borderId="0" xfId="1" applyFont="1"/>
    <xf numFmtId="0" fontId="11" fillId="0" borderId="0" xfId="1" applyFont="1" applyAlignment="1">
      <alignment horizontal="left"/>
    </xf>
    <xf numFmtId="0" fontId="2" fillId="0" borderId="0" xfId="1" applyFont="1"/>
    <xf numFmtId="0" fontId="12" fillId="0" borderId="0" xfId="1" applyFont="1" applyAlignment="1">
      <alignment horizontal="center" wrapText="1"/>
    </xf>
    <xf numFmtId="14" fontId="1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14" fontId="15" fillId="0" borderId="0" xfId="0" applyNumberFormat="1" applyFont="1"/>
    <xf numFmtId="20" fontId="0" fillId="0" borderId="0" xfId="0" applyNumberFormat="1"/>
    <xf numFmtId="0" fontId="16" fillId="0" borderId="0" xfId="11"/>
    <xf numFmtId="0" fontId="6" fillId="0" borderId="0" xfId="11" applyFont="1"/>
    <xf numFmtId="0" fontId="2" fillId="0" borderId="0" xfId="11" applyFont="1"/>
    <xf numFmtId="0" fontId="11" fillId="0" borderId="0" xfId="1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14" fontId="11" fillId="0" borderId="0" xfId="11" applyNumberFormat="1" applyFont="1"/>
    <xf numFmtId="14" fontId="16" fillId="0" borderId="0" xfId="11" applyNumberFormat="1" applyAlignment="1">
      <alignment horizontal="right"/>
    </xf>
    <xf numFmtId="14" fontId="16" fillId="0" borderId="0" xfId="11" applyNumberFormat="1"/>
    <xf numFmtId="2" fontId="16" fillId="0" borderId="0" xfId="11" applyNumberFormat="1"/>
    <xf numFmtId="0" fontId="2" fillId="0" borderId="0" xfId="0" applyFont="1" applyAlignment="1">
      <alignment horizontal="center"/>
    </xf>
    <xf numFmtId="0" fontId="0" fillId="0" borderId="0" xfId="0" applyNumberFormat="1"/>
    <xf numFmtId="167" fontId="0" fillId="0" borderId="0" xfId="0" applyNumberFormat="1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3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1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1" fillId="0" borderId="0" xfId="11" applyFont="1" applyAlignment="1">
      <alignment horizontal="center"/>
    </xf>
    <xf numFmtId="0" fontId="0" fillId="0" borderId="0" xfId="0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2 2" xfId="10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1"/>
    <cellStyle name="WSPRO_deck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6392148517206418E-2"/>
          <c:y val="3.1467660745305395E-2"/>
          <c:w val="0.91704497828073561"/>
          <c:h val="0.8403269639604225"/>
        </c:manualLayout>
      </c:layout>
      <c:scatterChart>
        <c:scatterStyle val="lineMarker"/>
        <c:ser>
          <c:idx val="2"/>
          <c:order val="0"/>
          <c:tx>
            <c:v>Bridge 214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'Swanson River (214)'!$M$34:$M$57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211.2</c:v>
                </c:pt>
                <c:pt idx="21">
                  <c:v>211.2</c:v>
                </c:pt>
                <c:pt idx="22">
                  <c:v>211.2</c:v>
                </c:pt>
                <c:pt idx="23">
                  <c:v>0</c:v>
                </c:pt>
              </c:numCache>
            </c:numRef>
          </c:xVal>
          <c:yVal>
            <c:numRef>
              <c:f>'Swanson River (214)'!$N$34:$N$57</c:f>
              <c:numCache>
                <c:formatCode>General</c:formatCode>
                <c:ptCount val="24"/>
                <c:pt idx="0">
                  <c:v>33.32</c:v>
                </c:pt>
                <c:pt idx="1">
                  <c:v>28.82</c:v>
                </c:pt>
                <c:pt idx="2">
                  <c:v>33.32</c:v>
                </c:pt>
                <c:pt idx="3">
                  <c:v>28.82</c:v>
                </c:pt>
                <c:pt idx="4">
                  <c:v>28.82</c:v>
                </c:pt>
                <c:pt idx="5">
                  <c:v>28.82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28.82</c:v>
                </c:pt>
                <c:pt idx="11">
                  <c:v>28.82</c:v>
                </c:pt>
                <c:pt idx="12">
                  <c:v>28.82</c:v>
                </c:pt>
                <c:pt idx="13">
                  <c:v>28.82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28.82</c:v>
                </c:pt>
                <c:pt idx="19">
                  <c:v>28.82</c:v>
                </c:pt>
                <c:pt idx="20">
                  <c:v>28.82</c:v>
                </c:pt>
                <c:pt idx="21">
                  <c:v>28.82</c:v>
                </c:pt>
                <c:pt idx="22">
                  <c:v>33.32</c:v>
                </c:pt>
                <c:pt idx="23">
                  <c:v>33.32</c:v>
                </c:pt>
              </c:numCache>
            </c:numRef>
          </c:yVal>
        </c:ser>
        <c:ser>
          <c:idx val="0"/>
          <c:order val="1"/>
          <c:tx>
            <c:v>7/8/2009 DS</c:v>
          </c:tx>
          <c:marker>
            <c:symbol val="diamond"/>
            <c:size val="5"/>
          </c:marker>
          <c:xVal>
            <c:numRef>
              <c:f>'Swanson River (214)'!$B$41:$B$61</c:f>
              <c:numCache>
                <c:formatCode>General</c:formatCode>
                <c:ptCount val="21"/>
                <c:pt idx="0">
                  <c:v>3</c:v>
                </c:pt>
                <c:pt idx="1">
                  <c:v>27</c:v>
                </c:pt>
                <c:pt idx="2">
                  <c:v>39</c:v>
                </c:pt>
                <c:pt idx="3">
                  <c:v>47</c:v>
                </c:pt>
                <c:pt idx="4">
                  <c:v>64</c:v>
                </c:pt>
                <c:pt idx="5">
                  <c:v>84</c:v>
                </c:pt>
                <c:pt idx="6">
                  <c:v>94</c:v>
                </c:pt>
                <c:pt idx="7">
                  <c:v>97</c:v>
                </c:pt>
                <c:pt idx="8">
                  <c:v>104</c:v>
                </c:pt>
                <c:pt idx="9">
                  <c:v>109</c:v>
                </c:pt>
                <c:pt idx="10">
                  <c:v>114</c:v>
                </c:pt>
                <c:pt idx="11">
                  <c:v>119</c:v>
                </c:pt>
                <c:pt idx="12">
                  <c:v>122</c:v>
                </c:pt>
                <c:pt idx="13">
                  <c:v>125</c:v>
                </c:pt>
                <c:pt idx="14">
                  <c:v>134</c:v>
                </c:pt>
                <c:pt idx="15">
                  <c:v>144</c:v>
                </c:pt>
                <c:pt idx="16">
                  <c:v>154</c:v>
                </c:pt>
                <c:pt idx="17">
                  <c:v>172</c:v>
                </c:pt>
                <c:pt idx="18">
                  <c:v>184</c:v>
                </c:pt>
                <c:pt idx="19">
                  <c:v>204</c:v>
                </c:pt>
                <c:pt idx="20">
                  <c:v>209</c:v>
                </c:pt>
              </c:numCache>
            </c:numRef>
          </c:xVal>
          <c:yVal>
            <c:numRef>
              <c:f>'Swanson River (214)'!$D$41:$D$60</c:f>
              <c:numCache>
                <c:formatCode>General</c:formatCode>
                <c:ptCount val="20"/>
                <c:pt idx="0">
                  <c:v>26.82</c:v>
                </c:pt>
                <c:pt idx="1">
                  <c:v>17.12</c:v>
                </c:pt>
                <c:pt idx="2">
                  <c:v>15.719999999999999</c:v>
                </c:pt>
                <c:pt idx="3">
                  <c:v>14.420000000000002</c:v>
                </c:pt>
                <c:pt idx="4">
                  <c:v>11.120000000000001</c:v>
                </c:pt>
                <c:pt idx="5">
                  <c:v>8.4200000000000017</c:v>
                </c:pt>
                <c:pt idx="6">
                  <c:v>5.120000000000001</c:v>
                </c:pt>
                <c:pt idx="7">
                  <c:v>4.5199999999999996</c:v>
                </c:pt>
                <c:pt idx="8">
                  <c:v>3.2199999999999989</c:v>
                </c:pt>
                <c:pt idx="9">
                  <c:v>3.3200000000000003</c:v>
                </c:pt>
                <c:pt idx="10">
                  <c:v>3.0199999999999996</c:v>
                </c:pt>
                <c:pt idx="11">
                  <c:v>2.9200000000000017</c:v>
                </c:pt>
                <c:pt idx="12">
                  <c:v>2.7199999999999989</c:v>
                </c:pt>
                <c:pt idx="13">
                  <c:v>4.5199999999999996</c:v>
                </c:pt>
                <c:pt idx="14">
                  <c:v>7.7199999999999989</c:v>
                </c:pt>
                <c:pt idx="15">
                  <c:v>9.9200000000000017</c:v>
                </c:pt>
                <c:pt idx="16">
                  <c:v>12.420000000000002</c:v>
                </c:pt>
                <c:pt idx="17">
                  <c:v>15.620000000000001</c:v>
                </c:pt>
                <c:pt idx="18">
                  <c:v>17.12</c:v>
                </c:pt>
                <c:pt idx="19">
                  <c:v>27.62</c:v>
                </c:pt>
              </c:numCache>
            </c:numRef>
          </c:yVal>
        </c:ser>
        <c:ser>
          <c:idx val="3"/>
          <c:order val="2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</c:v>
              </c:pt>
              <c:pt idx="1">
                <c:v>141</c:v>
              </c:pt>
            </c:numLit>
          </c:xVal>
          <c:yVal>
            <c:numRef>
              <c:f>('Swanson River (214)'!$K$34,'Swanson River (214)'!$K$34)</c:f>
              <c:numCache>
                <c:formatCode>General</c:formatCode>
                <c:ptCount val="2"/>
                <c:pt idx="0">
                  <c:v>11.7</c:v>
                </c:pt>
                <c:pt idx="1">
                  <c:v>11.7</c:v>
                </c:pt>
              </c:numCache>
            </c:numRef>
          </c:yVal>
        </c:ser>
        <c:ser>
          <c:idx val="4"/>
          <c:order val="3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</c:v>
              </c:pt>
              <c:pt idx="1">
                <c:v>141</c:v>
              </c:pt>
            </c:numLit>
          </c:xVal>
          <c:yVal>
            <c:numRef>
              <c:f>('Swanson River (214)'!$K$35,'Swanson River (214)'!$K$35)</c:f>
              <c:numCache>
                <c:formatCode>General</c:formatCode>
                <c:ptCount val="2"/>
                <c:pt idx="0">
                  <c:v>-9.27</c:v>
                </c:pt>
                <c:pt idx="1">
                  <c:v>-9.27</c:v>
                </c:pt>
              </c:numCache>
            </c:numRef>
          </c:yVal>
        </c:ser>
        <c:ser>
          <c:idx val="5"/>
          <c:order val="4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</c:v>
              </c:pt>
              <c:pt idx="1">
                <c:v>141</c:v>
              </c:pt>
            </c:numLit>
          </c:xVal>
          <c:yVal>
            <c:numRef>
              <c:f>('Swanson River (214)'!$K$36,'Swanson River (214)'!$K$36)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yVal>
        </c:ser>
        <c:ser>
          <c:idx val="6"/>
          <c:order val="5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</c:v>
              </c:pt>
              <c:pt idx="1">
                <c:v>141</c:v>
              </c:pt>
            </c:numLit>
          </c:xVal>
          <c:yVal>
            <c:numRef>
              <c:f>('Swanson River (214)'!$K$37,'Swanson River (214)'!$K$37)</c:f>
              <c:numCache>
                <c:formatCode>General</c:formatCode>
                <c:ptCount val="2"/>
                <c:pt idx="0">
                  <c:v>-14.8</c:v>
                </c:pt>
                <c:pt idx="1">
                  <c:v>-14.8</c:v>
                </c:pt>
              </c:numCache>
            </c:numRef>
          </c:yVal>
        </c:ser>
        <c:ser>
          <c:idx val="1"/>
          <c:order val="6"/>
          <c:tx>
            <c:v>HWM (7/8/09)</c:v>
          </c:tx>
          <c:spPr>
            <a:ln w="28575">
              <a:noFill/>
            </a:ln>
          </c:spPr>
          <c:xVal>
            <c:numLit>
              <c:formatCode>General</c:formatCode>
              <c:ptCount val="2"/>
              <c:pt idx="0">
                <c:v>64</c:v>
              </c:pt>
              <c:pt idx="1">
                <c:v>144</c:v>
              </c:pt>
            </c:numLit>
          </c:xVal>
          <c:yVal>
            <c:numLit>
              <c:formatCode>General</c:formatCode>
              <c:ptCount val="2"/>
              <c:pt idx="0">
                <c:v>15.52</c:v>
              </c:pt>
              <c:pt idx="1">
                <c:v>15.52</c:v>
              </c:pt>
            </c:numLit>
          </c:yVal>
        </c:ser>
        <c:ser>
          <c:idx val="7"/>
          <c:order val="7"/>
          <c:tx>
            <c:v>1% AEP WS Elev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</c:v>
              </c:pt>
              <c:pt idx="1">
                <c:v>141</c:v>
              </c:pt>
            </c:numLit>
          </c:xVal>
          <c:yVal>
            <c:numLit>
              <c:formatCode>General</c:formatCode>
              <c:ptCount val="2"/>
              <c:pt idx="0">
                <c:v>13.82</c:v>
              </c:pt>
              <c:pt idx="1">
                <c:v>13.82</c:v>
              </c:pt>
            </c:numLit>
          </c:yVal>
        </c:ser>
        <c:dLbls/>
        <c:axId val="132540288"/>
        <c:axId val="138100736"/>
      </c:scatterChart>
      <c:valAx>
        <c:axId val="132540288"/>
        <c:scaling>
          <c:orientation val="minMax"/>
          <c:max val="2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left bank, in feet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047582088804888"/>
              <c:y val="0.91732909379968264"/>
            </c:manualLayout>
          </c:layout>
        </c:title>
        <c:numFmt formatCode="General" sourceLinked="1"/>
        <c:majorTickMark val="in"/>
        <c:tickLblPos val="nextTo"/>
        <c:crossAx val="138100736"/>
        <c:crossesAt val="-15"/>
        <c:crossBetween val="midCat"/>
      </c:valAx>
      <c:valAx>
        <c:axId val="138100736"/>
        <c:scaling>
          <c:orientation val="minMax"/>
          <c:max val="34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</c:title>
        <c:numFmt formatCode="General" sourceLinked="1"/>
        <c:majorTickMark val="in"/>
        <c:tickLblPos val="nextTo"/>
        <c:crossAx val="132540288"/>
        <c:crosses val="autoZero"/>
        <c:crossBetween val="midCat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620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'Ingram Creek (620)'!$Q$35:$Q$47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84.25</c:v>
                </c:pt>
                <c:pt idx="3">
                  <c:v>84.25</c:v>
                </c:pt>
                <c:pt idx="4">
                  <c:v>84.5</c:v>
                </c:pt>
                <c:pt idx="5">
                  <c:v>84.5</c:v>
                </c:pt>
                <c:pt idx="6">
                  <c:v>85.5</c:v>
                </c:pt>
                <c:pt idx="7">
                  <c:v>85.5</c:v>
                </c:pt>
                <c:pt idx="8">
                  <c:v>85.75</c:v>
                </c:pt>
                <c:pt idx="9">
                  <c:v>85.75</c:v>
                </c:pt>
                <c:pt idx="10">
                  <c:v>170</c:v>
                </c:pt>
                <c:pt idx="11">
                  <c:v>170</c:v>
                </c:pt>
                <c:pt idx="12">
                  <c:v>0</c:v>
                </c:pt>
              </c:numCache>
            </c:numRef>
          </c:xVal>
          <c:yVal>
            <c:numRef>
              <c:f>'Ingram Creek (620)'!$R$35:$R$47</c:f>
              <c:numCache>
                <c:formatCode>General</c:formatCode>
                <c:ptCount val="13"/>
                <c:pt idx="0">
                  <c:v>30.51</c:v>
                </c:pt>
                <c:pt idx="1">
                  <c:v>25.67</c:v>
                </c:pt>
                <c:pt idx="2">
                  <c:v>25.67</c:v>
                </c:pt>
                <c:pt idx="3">
                  <c:v>11</c:v>
                </c:pt>
                <c:pt idx="4">
                  <c:v>11</c:v>
                </c:pt>
                <c:pt idx="5">
                  <c:v>-27</c:v>
                </c:pt>
                <c:pt idx="6">
                  <c:v>-27</c:v>
                </c:pt>
                <c:pt idx="7">
                  <c:v>11</c:v>
                </c:pt>
                <c:pt idx="8">
                  <c:v>11</c:v>
                </c:pt>
                <c:pt idx="9">
                  <c:v>25.67</c:v>
                </c:pt>
                <c:pt idx="10">
                  <c:v>25.67</c:v>
                </c:pt>
                <c:pt idx="11">
                  <c:v>30.51</c:v>
                </c:pt>
                <c:pt idx="12">
                  <c:v>30.51</c:v>
                </c:pt>
              </c:numCache>
            </c:numRef>
          </c:yVal>
        </c:ser>
        <c:ser>
          <c:idx val="0"/>
          <c:order val="1"/>
          <c:tx>
            <c:v>5/27/2009 US</c:v>
          </c:tx>
          <c:marker>
            <c:symbol val="diamond"/>
            <c:size val="5"/>
          </c:marker>
          <c:xVal>
            <c:numRef>
              <c:f>'Ingram Creek (620)'!$B$41:$B$74</c:f>
              <c:numCache>
                <c:formatCode>General</c:formatCode>
                <c:ptCount val="34"/>
                <c:pt idx="0">
                  <c:v>165</c:v>
                </c:pt>
                <c:pt idx="1">
                  <c:v>160</c:v>
                </c:pt>
                <c:pt idx="2">
                  <c:v>155</c:v>
                </c:pt>
                <c:pt idx="3">
                  <c:v>150</c:v>
                </c:pt>
                <c:pt idx="4">
                  <c:v>145</c:v>
                </c:pt>
                <c:pt idx="5">
                  <c:v>140</c:v>
                </c:pt>
                <c:pt idx="6">
                  <c:v>135</c:v>
                </c:pt>
                <c:pt idx="7">
                  <c:v>130</c:v>
                </c:pt>
                <c:pt idx="8">
                  <c:v>125</c:v>
                </c:pt>
                <c:pt idx="9">
                  <c:v>120</c:v>
                </c:pt>
                <c:pt idx="10">
                  <c:v>115</c:v>
                </c:pt>
                <c:pt idx="11">
                  <c:v>110</c:v>
                </c:pt>
                <c:pt idx="12">
                  <c:v>105</c:v>
                </c:pt>
                <c:pt idx="13">
                  <c:v>100</c:v>
                </c:pt>
                <c:pt idx="14">
                  <c:v>95</c:v>
                </c:pt>
                <c:pt idx="15">
                  <c:v>90</c:v>
                </c:pt>
                <c:pt idx="16">
                  <c:v>85</c:v>
                </c:pt>
                <c:pt idx="17">
                  <c:v>80</c:v>
                </c:pt>
                <c:pt idx="18">
                  <c:v>75</c:v>
                </c:pt>
                <c:pt idx="19">
                  <c:v>68</c:v>
                </c:pt>
                <c:pt idx="20">
                  <c:v>65</c:v>
                </c:pt>
                <c:pt idx="21">
                  <c:v>60</c:v>
                </c:pt>
                <c:pt idx="22">
                  <c:v>55</c:v>
                </c:pt>
                <c:pt idx="23">
                  <c:v>50</c:v>
                </c:pt>
                <c:pt idx="24">
                  <c:v>45</c:v>
                </c:pt>
                <c:pt idx="25">
                  <c:v>40</c:v>
                </c:pt>
                <c:pt idx="26">
                  <c:v>35</c:v>
                </c:pt>
                <c:pt idx="27">
                  <c:v>30</c:v>
                </c:pt>
                <c:pt idx="28">
                  <c:v>25</c:v>
                </c:pt>
                <c:pt idx="29">
                  <c:v>20</c:v>
                </c:pt>
                <c:pt idx="30">
                  <c:v>15</c:v>
                </c:pt>
                <c:pt idx="31">
                  <c:v>10</c:v>
                </c:pt>
                <c:pt idx="32">
                  <c:v>5</c:v>
                </c:pt>
                <c:pt idx="33">
                  <c:v>0</c:v>
                </c:pt>
              </c:numCache>
            </c:numRef>
          </c:xVal>
          <c:yVal>
            <c:numRef>
              <c:f>'Ingram Creek (620)'!$E$41:$E$74</c:f>
              <c:numCache>
                <c:formatCode>0.00</c:formatCode>
                <c:ptCount val="34"/>
                <c:pt idx="0">
                  <c:v>28.349999999999998</c:v>
                </c:pt>
                <c:pt idx="1">
                  <c:v>25.277878787878787</c:v>
                </c:pt>
                <c:pt idx="2">
                  <c:v>22.305757575757571</c:v>
                </c:pt>
                <c:pt idx="3">
                  <c:v>20.233636363636364</c:v>
                </c:pt>
                <c:pt idx="4">
                  <c:v>18.161515151515147</c:v>
                </c:pt>
                <c:pt idx="5">
                  <c:v>14.589393939393936</c:v>
                </c:pt>
                <c:pt idx="6">
                  <c:v>13.217272727272722</c:v>
                </c:pt>
                <c:pt idx="7">
                  <c:v>12.445151515151512</c:v>
                </c:pt>
                <c:pt idx="8">
                  <c:v>13.173030303030302</c:v>
                </c:pt>
                <c:pt idx="9">
                  <c:v>13.600909090909088</c:v>
                </c:pt>
                <c:pt idx="10">
                  <c:v>13.528787878787877</c:v>
                </c:pt>
                <c:pt idx="11">
                  <c:v>13.356666666666662</c:v>
                </c:pt>
                <c:pt idx="12">
                  <c:v>13.284545454545452</c:v>
                </c:pt>
                <c:pt idx="13">
                  <c:v>13.112424242424236</c:v>
                </c:pt>
                <c:pt idx="14">
                  <c:v>13.440303030303028</c:v>
                </c:pt>
                <c:pt idx="15">
                  <c:v>13.668181818181818</c:v>
                </c:pt>
                <c:pt idx="16">
                  <c:v>14.196060606060602</c:v>
                </c:pt>
                <c:pt idx="17">
                  <c:v>14.223939393939393</c:v>
                </c:pt>
                <c:pt idx="18">
                  <c:v>14.451818181818176</c:v>
                </c:pt>
                <c:pt idx="19">
                  <c:v>18.090848484848486</c:v>
                </c:pt>
                <c:pt idx="20">
                  <c:v>19.40757575757576</c:v>
                </c:pt>
                <c:pt idx="21">
                  <c:v>20.035454545454542</c:v>
                </c:pt>
                <c:pt idx="22">
                  <c:v>19.963333333333335</c:v>
                </c:pt>
                <c:pt idx="23">
                  <c:v>20.191212121212118</c:v>
                </c:pt>
                <c:pt idx="24">
                  <c:v>20.06909090909091</c:v>
                </c:pt>
                <c:pt idx="25">
                  <c:v>19.896969696969691</c:v>
                </c:pt>
                <c:pt idx="26">
                  <c:v>19.574848484848484</c:v>
                </c:pt>
                <c:pt idx="27">
                  <c:v>20.102727272727275</c:v>
                </c:pt>
                <c:pt idx="28">
                  <c:v>20.280606060606058</c:v>
                </c:pt>
                <c:pt idx="29">
                  <c:v>20.90848484848485</c:v>
                </c:pt>
                <c:pt idx="30">
                  <c:v>21.786363636363632</c:v>
                </c:pt>
                <c:pt idx="31">
                  <c:v>22.214242424242425</c:v>
                </c:pt>
                <c:pt idx="32">
                  <c:v>25.542121212121209</c:v>
                </c:pt>
                <c:pt idx="33">
                  <c:v>27.82</c:v>
                </c:pt>
              </c:numCache>
            </c:numRef>
          </c:yVal>
        </c:ser>
        <c:ser>
          <c:idx val="1"/>
          <c:order val="2"/>
          <c:tx>
            <c:v>5/27/2009 DS</c:v>
          </c:tx>
          <c:marker>
            <c:symbol val="square"/>
            <c:size val="4"/>
          </c:marker>
          <c:xVal>
            <c:numRef>
              <c:f>'Ingram Creek (620)'!$H$40:$H$74</c:f>
              <c:numCache>
                <c:formatCode>General</c:formatCode>
                <c:ptCount val="3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147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</c:numCache>
            </c:numRef>
          </c:xVal>
          <c:yVal>
            <c:numRef>
              <c:f>'Ingram Creek (620)'!$K$40:$K$74</c:f>
              <c:numCache>
                <c:formatCode>General</c:formatCode>
                <c:ptCount val="35"/>
                <c:pt idx="0">
                  <c:v>24.709999999999997</c:v>
                </c:pt>
                <c:pt idx="1">
                  <c:v>24.782121212121211</c:v>
                </c:pt>
                <c:pt idx="2">
                  <c:v>23.954242424242423</c:v>
                </c:pt>
                <c:pt idx="3">
                  <c:v>23.376363636363635</c:v>
                </c:pt>
                <c:pt idx="4">
                  <c:v>22.098484848484848</c:v>
                </c:pt>
                <c:pt idx="5">
                  <c:v>21.070606060606057</c:v>
                </c:pt>
                <c:pt idx="6">
                  <c:v>20.34272727272727</c:v>
                </c:pt>
                <c:pt idx="7">
                  <c:v>20.214848484848481</c:v>
                </c:pt>
                <c:pt idx="8">
                  <c:v>20.236969696969695</c:v>
                </c:pt>
                <c:pt idx="9">
                  <c:v>20.159090909090907</c:v>
                </c:pt>
                <c:pt idx="10">
                  <c:v>20.131212121212123</c:v>
                </c:pt>
                <c:pt idx="11">
                  <c:v>20.053333333333335</c:v>
                </c:pt>
                <c:pt idx="12">
                  <c:v>20.075454545454548</c:v>
                </c:pt>
                <c:pt idx="13">
                  <c:v>19.247575757575753</c:v>
                </c:pt>
                <c:pt idx="14">
                  <c:v>18.919696969696968</c:v>
                </c:pt>
                <c:pt idx="15">
                  <c:v>16.791818181818179</c:v>
                </c:pt>
                <c:pt idx="16">
                  <c:v>15.113939393939393</c:v>
                </c:pt>
                <c:pt idx="17">
                  <c:v>14.136060606060605</c:v>
                </c:pt>
                <c:pt idx="18">
                  <c:v>13.108181818181819</c:v>
                </c:pt>
                <c:pt idx="19">
                  <c:v>12.68030303030303</c:v>
                </c:pt>
                <c:pt idx="20">
                  <c:v>12.752424242424244</c:v>
                </c:pt>
                <c:pt idx="21">
                  <c:v>12.924545454545452</c:v>
                </c:pt>
                <c:pt idx="22">
                  <c:v>13.396666666666665</c:v>
                </c:pt>
                <c:pt idx="23">
                  <c:v>13.618787878787877</c:v>
                </c:pt>
                <c:pt idx="24">
                  <c:v>14.040909090909089</c:v>
                </c:pt>
                <c:pt idx="25">
                  <c:v>14.013030303030302</c:v>
                </c:pt>
                <c:pt idx="26">
                  <c:v>13.985151515151514</c:v>
                </c:pt>
                <c:pt idx="27">
                  <c:v>13.807272727272728</c:v>
                </c:pt>
                <c:pt idx="28">
                  <c:v>14.22939393939394</c:v>
                </c:pt>
                <c:pt idx="29">
                  <c:v>16.518242424242423</c:v>
                </c:pt>
                <c:pt idx="30">
                  <c:v>18.301515151515147</c:v>
                </c:pt>
                <c:pt idx="31">
                  <c:v>19.773636363636363</c:v>
                </c:pt>
                <c:pt idx="32">
                  <c:v>21.645757575757575</c:v>
                </c:pt>
                <c:pt idx="33">
                  <c:v>25.117878787878787</c:v>
                </c:pt>
                <c:pt idx="34">
                  <c:v>27.49</c:v>
                </c:pt>
              </c:numCache>
            </c:numRef>
          </c:yVal>
        </c:ser>
        <c:ser>
          <c:idx val="3"/>
          <c:order val="3"/>
          <c:tx>
            <c:strRef>
              <c:f>'Ingram Creek (620)'!$N$34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140</c:v>
              </c:pt>
            </c:numLit>
          </c:xVal>
          <c:yVal>
            <c:numRef>
              <c:f>('Ingram Creek (620)'!$O$34,'Ingram Creek (620)'!$O$34)</c:f>
              <c:numCache>
                <c:formatCode>General</c:formatCode>
                <c:ptCount val="2"/>
                <c:pt idx="0">
                  <c:v>15.6</c:v>
                </c:pt>
                <c:pt idx="1">
                  <c:v>15.6</c:v>
                </c:pt>
              </c:numCache>
            </c:numRef>
          </c:yVal>
        </c:ser>
        <c:ser>
          <c:idx val="4"/>
          <c:order val="4"/>
          <c:tx>
            <c:strRef>
              <c:f>'Ingram Creek (620)'!$N$35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140</c:v>
              </c:pt>
            </c:numLit>
          </c:xVal>
          <c:yVal>
            <c:numRef>
              <c:f>('Ingram Creek (620)'!$O$35,'Ingram Creek (620)'!$O$35)</c:f>
              <c:numCache>
                <c:formatCode>General</c:formatCode>
                <c:ptCount val="2"/>
                <c:pt idx="0">
                  <c:v>-17.7</c:v>
                </c:pt>
                <c:pt idx="1">
                  <c:v>-17.7</c:v>
                </c:pt>
              </c:numCache>
            </c:numRef>
          </c:yVal>
        </c:ser>
        <c:ser>
          <c:idx val="5"/>
          <c:order val="5"/>
          <c:tx>
            <c:strRef>
              <c:f>'Ingram Creek (620)'!$N$36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140</c:v>
              </c:pt>
            </c:numLit>
          </c:xVal>
          <c:yVal>
            <c:numRef>
              <c:f>('Ingram Creek (620)'!$O$36,'Ingram Creek (620)'!$O$36)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yVal>
        </c:ser>
        <c:ser>
          <c:idx val="6"/>
          <c:order val="6"/>
          <c:tx>
            <c:strRef>
              <c:f>'Ingram Creek (620)'!$N$37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140</c:v>
              </c:pt>
            </c:numLit>
          </c:xVal>
          <c:yVal>
            <c:numRef>
              <c:f>('Ingram Creek (620)'!$O$37,'Ingram Creek (620)'!$O$37)</c:f>
              <c:numCache>
                <c:formatCode>General</c:formatCode>
                <c:ptCount val="2"/>
                <c:pt idx="0">
                  <c:v>-23.9</c:v>
                </c:pt>
                <c:pt idx="1">
                  <c:v>-23.9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140</c:v>
              </c:pt>
            </c:numLit>
          </c:xVal>
          <c:yVal>
            <c:numLit>
              <c:formatCode>General</c:formatCode>
              <c:ptCount val="2"/>
              <c:pt idx="0">
                <c:v>22.05</c:v>
              </c:pt>
              <c:pt idx="1">
                <c:v>22.05</c:v>
              </c:pt>
            </c:numLit>
          </c:yVal>
        </c:ser>
        <c:dLbls/>
        <c:axId val="81656064"/>
        <c:axId val="81703296"/>
      </c:scatterChart>
      <c:valAx>
        <c:axId val="81656064"/>
        <c:scaling>
          <c:orientation val="minMax"/>
          <c:max val="17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81703296"/>
        <c:crossesAt val="-24"/>
        <c:crossBetween val="midCat"/>
      </c:valAx>
      <c:valAx>
        <c:axId val="81703296"/>
        <c:scaling>
          <c:orientation val="minMax"/>
          <c:max val="31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0"/>
        <c:majorTickMark val="in"/>
        <c:tickLblPos val="nextTo"/>
        <c:crossAx val="8165606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627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'Placer River Overflow (627)'!$J$34:$J$62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79.75</c:v>
                </c:pt>
                <c:pt idx="3">
                  <c:v>79.75</c:v>
                </c:pt>
                <c:pt idx="4">
                  <c:v>80</c:v>
                </c:pt>
                <c:pt idx="5">
                  <c:v>80</c:v>
                </c:pt>
                <c:pt idx="6">
                  <c:v>81</c:v>
                </c:pt>
                <c:pt idx="7">
                  <c:v>81</c:v>
                </c:pt>
                <c:pt idx="8">
                  <c:v>81.25</c:v>
                </c:pt>
                <c:pt idx="9">
                  <c:v>81.25</c:v>
                </c:pt>
                <c:pt idx="10">
                  <c:v>160.75</c:v>
                </c:pt>
                <c:pt idx="11">
                  <c:v>160.75</c:v>
                </c:pt>
                <c:pt idx="12">
                  <c:v>161</c:v>
                </c:pt>
                <c:pt idx="13">
                  <c:v>161</c:v>
                </c:pt>
                <c:pt idx="14">
                  <c:v>162</c:v>
                </c:pt>
                <c:pt idx="15">
                  <c:v>162</c:v>
                </c:pt>
                <c:pt idx="16">
                  <c:v>162.25</c:v>
                </c:pt>
                <c:pt idx="17">
                  <c:v>162.25</c:v>
                </c:pt>
                <c:pt idx="18">
                  <c:v>241.75</c:v>
                </c:pt>
                <c:pt idx="19">
                  <c:v>241.75</c:v>
                </c:pt>
                <c:pt idx="20">
                  <c:v>242</c:v>
                </c:pt>
                <c:pt idx="21">
                  <c:v>242</c:v>
                </c:pt>
                <c:pt idx="22">
                  <c:v>243</c:v>
                </c:pt>
                <c:pt idx="23">
                  <c:v>243</c:v>
                </c:pt>
                <c:pt idx="24">
                  <c:v>243.25</c:v>
                </c:pt>
                <c:pt idx="25">
                  <c:v>243.25</c:v>
                </c:pt>
                <c:pt idx="26">
                  <c:v>324.5</c:v>
                </c:pt>
                <c:pt idx="27">
                  <c:v>324.5</c:v>
                </c:pt>
                <c:pt idx="28">
                  <c:v>0</c:v>
                </c:pt>
              </c:numCache>
            </c:numRef>
          </c:xVal>
          <c:yVal>
            <c:numRef>
              <c:f>'Placer River Overflow (627)'!$K$34:$K$62</c:f>
              <c:numCache>
                <c:formatCode>General</c:formatCode>
                <c:ptCount val="29"/>
                <c:pt idx="0">
                  <c:v>30.5</c:v>
                </c:pt>
                <c:pt idx="1">
                  <c:v>26.3</c:v>
                </c:pt>
                <c:pt idx="2">
                  <c:v>26.3</c:v>
                </c:pt>
                <c:pt idx="3">
                  <c:v>10</c:v>
                </c:pt>
                <c:pt idx="4">
                  <c:v>10</c:v>
                </c:pt>
                <c:pt idx="5">
                  <c:v>-18</c:v>
                </c:pt>
                <c:pt idx="6">
                  <c:v>-18</c:v>
                </c:pt>
                <c:pt idx="7">
                  <c:v>10</c:v>
                </c:pt>
                <c:pt idx="8">
                  <c:v>10</c:v>
                </c:pt>
                <c:pt idx="9">
                  <c:v>26.3</c:v>
                </c:pt>
                <c:pt idx="10">
                  <c:v>26.3</c:v>
                </c:pt>
                <c:pt idx="11">
                  <c:v>10</c:v>
                </c:pt>
                <c:pt idx="12">
                  <c:v>10</c:v>
                </c:pt>
                <c:pt idx="13">
                  <c:v>-18</c:v>
                </c:pt>
                <c:pt idx="14">
                  <c:v>-18</c:v>
                </c:pt>
                <c:pt idx="15">
                  <c:v>10</c:v>
                </c:pt>
                <c:pt idx="16">
                  <c:v>10</c:v>
                </c:pt>
                <c:pt idx="17">
                  <c:v>26.3</c:v>
                </c:pt>
                <c:pt idx="18">
                  <c:v>26.3</c:v>
                </c:pt>
                <c:pt idx="19">
                  <c:v>10</c:v>
                </c:pt>
                <c:pt idx="20">
                  <c:v>10</c:v>
                </c:pt>
                <c:pt idx="21">
                  <c:v>-18</c:v>
                </c:pt>
                <c:pt idx="22">
                  <c:v>-18</c:v>
                </c:pt>
                <c:pt idx="23">
                  <c:v>10</c:v>
                </c:pt>
                <c:pt idx="24">
                  <c:v>10</c:v>
                </c:pt>
                <c:pt idx="25">
                  <c:v>26.3</c:v>
                </c:pt>
                <c:pt idx="26">
                  <c:v>26.3</c:v>
                </c:pt>
                <c:pt idx="27">
                  <c:v>30.5</c:v>
                </c:pt>
                <c:pt idx="28">
                  <c:v>30.5</c:v>
                </c:pt>
              </c:numCache>
            </c:numRef>
          </c:yVal>
        </c:ser>
        <c:ser>
          <c:idx val="0"/>
          <c:order val="1"/>
          <c:tx>
            <c:v>7/23/2009 DS</c:v>
          </c:tx>
          <c:marker>
            <c:symbol val="diamond"/>
            <c:size val="5"/>
          </c:marker>
          <c:xVal>
            <c:numRef>
              <c:f>'Placer River Overflow (627)'!$C$36:$C$545</c:f>
              <c:numCache>
                <c:formatCode>General</c:formatCode>
                <c:ptCount val="484"/>
                <c:pt idx="0">
                  <c:v>0</c:v>
                </c:pt>
                <c:pt idx="1">
                  <c:v>39.943738275000001</c:v>
                </c:pt>
                <c:pt idx="2">
                  <c:v>54.943738275000001</c:v>
                </c:pt>
                <c:pt idx="3">
                  <c:v>55.131513394999999</c:v>
                </c:pt>
                <c:pt idx="4">
                  <c:v>55.367915975000003</c:v>
                </c:pt>
                <c:pt idx="5">
                  <c:v>55.683407655000003</c:v>
                </c:pt>
                <c:pt idx="6">
                  <c:v>56.040889454999999</c:v>
                </c:pt>
                <c:pt idx="7">
                  <c:v>56.416717455000004</c:v>
                </c:pt>
                <c:pt idx="8">
                  <c:v>56.861009414999998</c:v>
                </c:pt>
                <c:pt idx="9">
                  <c:v>57.251232604999998</c:v>
                </c:pt>
                <c:pt idx="10">
                  <c:v>57.613675305000001</c:v>
                </c:pt>
                <c:pt idx="11">
                  <c:v>57.898983325000003</c:v>
                </c:pt>
                <c:pt idx="12">
                  <c:v>58.100368725000003</c:v>
                </c:pt>
                <c:pt idx="13">
                  <c:v>58.287752924999999</c:v>
                </c:pt>
                <c:pt idx="14">
                  <c:v>58.499414835000003</c:v>
                </c:pt>
                <c:pt idx="15">
                  <c:v>58.799790045000002</c:v>
                </c:pt>
                <c:pt idx="16">
                  <c:v>59.139494175000003</c:v>
                </c:pt>
                <c:pt idx="17">
                  <c:v>59.497507265000003</c:v>
                </c:pt>
                <c:pt idx="18">
                  <c:v>59.921206375000004</c:v>
                </c:pt>
                <c:pt idx="19">
                  <c:v>60.394167664999998</c:v>
                </c:pt>
                <c:pt idx="20">
                  <c:v>60.922619234999999</c:v>
                </c:pt>
                <c:pt idx="21">
                  <c:v>61.457433725000001</c:v>
                </c:pt>
                <c:pt idx="22">
                  <c:v>62.072987585</c:v>
                </c:pt>
                <c:pt idx="23">
                  <c:v>62.605473235000005</c:v>
                </c:pt>
                <c:pt idx="24">
                  <c:v>63.163895715000002</c:v>
                </c:pt>
                <c:pt idx="25">
                  <c:v>63.613020285000005</c:v>
                </c:pt>
                <c:pt idx="26">
                  <c:v>64.173743145000003</c:v>
                </c:pt>
                <c:pt idx="27">
                  <c:v>64.784495895000006</c:v>
                </c:pt>
                <c:pt idx="28">
                  <c:v>65.340923595000007</c:v>
                </c:pt>
                <c:pt idx="29">
                  <c:v>65.828985305000003</c:v>
                </c:pt>
                <c:pt idx="30">
                  <c:v>66.431954775000008</c:v>
                </c:pt>
                <c:pt idx="31">
                  <c:v>67.021468335000009</c:v>
                </c:pt>
                <c:pt idx="32">
                  <c:v>67.692430475000009</c:v>
                </c:pt>
                <c:pt idx="33">
                  <c:v>68.365412585000001</c:v>
                </c:pt>
                <c:pt idx="34">
                  <c:v>69.122811104999997</c:v>
                </c:pt>
                <c:pt idx="35">
                  <c:v>69.826414845000002</c:v>
                </c:pt>
                <c:pt idx="36">
                  <c:v>70.628717555000009</c:v>
                </c:pt>
                <c:pt idx="37">
                  <c:v>70.628717555000009</c:v>
                </c:pt>
                <c:pt idx="38">
                  <c:v>71.932605765000005</c:v>
                </c:pt>
                <c:pt idx="39">
                  <c:v>72.498700584999995</c:v>
                </c:pt>
                <c:pt idx="40">
                  <c:v>72.966282075000009</c:v>
                </c:pt>
                <c:pt idx="41">
                  <c:v>73.145777185</c:v>
                </c:pt>
                <c:pt idx="42">
                  <c:v>73.241495685000004</c:v>
                </c:pt>
                <c:pt idx="43">
                  <c:v>73.289157125000003</c:v>
                </c:pt>
                <c:pt idx="44">
                  <c:v>73.398288945000004</c:v>
                </c:pt>
                <c:pt idx="45">
                  <c:v>73.559328954999998</c:v>
                </c:pt>
                <c:pt idx="46">
                  <c:v>73.686216305000002</c:v>
                </c:pt>
                <c:pt idx="47">
                  <c:v>73.684524335000006</c:v>
                </c:pt>
                <c:pt idx="48">
                  <c:v>73.684524335000006</c:v>
                </c:pt>
                <c:pt idx="49">
                  <c:v>73.248785795000003</c:v>
                </c:pt>
                <c:pt idx="50">
                  <c:v>72.812208894999998</c:v>
                </c:pt>
                <c:pt idx="51">
                  <c:v>72.386768895000003</c:v>
                </c:pt>
                <c:pt idx="52">
                  <c:v>71.913724475000009</c:v>
                </c:pt>
                <c:pt idx="53">
                  <c:v>71.729700004999998</c:v>
                </c:pt>
                <c:pt idx="54">
                  <c:v>71.651013234999994</c:v>
                </c:pt>
                <c:pt idx="55">
                  <c:v>71.708291665000004</c:v>
                </c:pt>
                <c:pt idx="56">
                  <c:v>71.808021625000009</c:v>
                </c:pt>
                <c:pt idx="57">
                  <c:v>71.949695125000005</c:v>
                </c:pt>
                <c:pt idx="58">
                  <c:v>72.245679875000008</c:v>
                </c:pt>
                <c:pt idx="59">
                  <c:v>72.803941115000001</c:v>
                </c:pt>
                <c:pt idx="60">
                  <c:v>73.433557794999999</c:v>
                </c:pt>
                <c:pt idx="61">
                  <c:v>73.885657795</c:v>
                </c:pt>
                <c:pt idx="62">
                  <c:v>74.494978774999993</c:v>
                </c:pt>
                <c:pt idx="63">
                  <c:v>74.995364675000005</c:v>
                </c:pt>
                <c:pt idx="64">
                  <c:v>75.503081275</c:v>
                </c:pt>
                <c:pt idx="65">
                  <c:v>76.291233724999998</c:v>
                </c:pt>
                <c:pt idx="66">
                  <c:v>77.091416414999998</c:v>
                </c:pt>
                <c:pt idx="67">
                  <c:v>77.855647675</c:v>
                </c:pt>
                <c:pt idx="68">
                  <c:v>78.318666265000005</c:v>
                </c:pt>
                <c:pt idx="69">
                  <c:v>78.479153955000001</c:v>
                </c:pt>
                <c:pt idx="70">
                  <c:v>78.590572405000003</c:v>
                </c:pt>
                <c:pt idx="71">
                  <c:v>78.739187465000001</c:v>
                </c:pt>
                <c:pt idx="72">
                  <c:v>79.060683234999999</c:v>
                </c:pt>
                <c:pt idx="73">
                  <c:v>79.365509634999995</c:v>
                </c:pt>
                <c:pt idx="74">
                  <c:v>79.754717775000003</c:v>
                </c:pt>
                <c:pt idx="75">
                  <c:v>79.866003204999998</c:v>
                </c:pt>
                <c:pt idx="76">
                  <c:v>79.927574375000006</c:v>
                </c:pt>
                <c:pt idx="77">
                  <c:v>80.128209585000008</c:v>
                </c:pt>
                <c:pt idx="78">
                  <c:v>80.439582805000001</c:v>
                </c:pt>
                <c:pt idx="79">
                  <c:v>80.71292277500001</c:v>
                </c:pt>
                <c:pt idx="80">
                  <c:v>80.938098894999996</c:v>
                </c:pt>
                <c:pt idx="81">
                  <c:v>81.085925015000001</c:v>
                </c:pt>
                <c:pt idx="82">
                  <c:v>81.135304575000006</c:v>
                </c:pt>
                <c:pt idx="83">
                  <c:v>80.975251575000001</c:v>
                </c:pt>
                <c:pt idx="84">
                  <c:v>80.648760715000009</c:v>
                </c:pt>
                <c:pt idx="85">
                  <c:v>80.548069854999994</c:v>
                </c:pt>
                <c:pt idx="86">
                  <c:v>80.302124945000003</c:v>
                </c:pt>
                <c:pt idx="87">
                  <c:v>80.227383115000009</c:v>
                </c:pt>
                <c:pt idx="88">
                  <c:v>80.276435735000007</c:v>
                </c:pt>
                <c:pt idx="89">
                  <c:v>80.295745264999994</c:v>
                </c:pt>
                <c:pt idx="90">
                  <c:v>80.267473045000003</c:v>
                </c:pt>
                <c:pt idx="91">
                  <c:v>80.651735494999997</c:v>
                </c:pt>
                <c:pt idx="92">
                  <c:v>81.099563864999993</c:v>
                </c:pt>
                <c:pt idx="93">
                  <c:v>81.354562805</c:v>
                </c:pt>
                <c:pt idx="94">
                  <c:v>81.707247565000003</c:v>
                </c:pt>
                <c:pt idx="95">
                  <c:v>81.947059115000002</c:v>
                </c:pt>
                <c:pt idx="96">
                  <c:v>81.996353255000002</c:v>
                </c:pt>
                <c:pt idx="97">
                  <c:v>81.981104985000002</c:v>
                </c:pt>
                <c:pt idx="98">
                  <c:v>81.789773705000002</c:v>
                </c:pt>
                <c:pt idx="99">
                  <c:v>81.823888455000002</c:v>
                </c:pt>
                <c:pt idx="100">
                  <c:v>81.962089524999996</c:v>
                </c:pt>
                <c:pt idx="101">
                  <c:v>82.138161135000004</c:v>
                </c:pt>
                <c:pt idx="102">
                  <c:v>82.187304144999999</c:v>
                </c:pt>
                <c:pt idx="103">
                  <c:v>82.343704514999999</c:v>
                </c:pt>
                <c:pt idx="104">
                  <c:v>82.516447845000002</c:v>
                </c:pt>
                <c:pt idx="105">
                  <c:v>82.691876765000004</c:v>
                </c:pt>
                <c:pt idx="106">
                  <c:v>82.980694365000005</c:v>
                </c:pt>
                <c:pt idx="107">
                  <c:v>83.342191374999999</c:v>
                </c:pt>
                <c:pt idx="108">
                  <c:v>83.78203120500001</c:v>
                </c:pt>
                <c:pt idx="109">
                  <c:v>84.141039004999996</c:v>
                </c:pt>
                <c:pt idx="110">
                  <c:v>84.407794324999998</c:v>
                </c:pt>
                <c:pt idx="111">
                  <c:v>84.811922074999998</c:v>
                </c:pt>
                <c:pt idx="112">
                  <c:v>85.223506125</c:v>
                </c:pt>
                <c:pt idx="113">
                  <c:v>85.577019445000005</c:v>
                </c:pt>
                <c:pt idx="114">
                  <c:v>86.021847804999993</c:v>
                </c:pt>
                <c:pt idx="115">
                  <c:v>86.451338774999996</c:v>
                </c:pt>
                <c:pt idx="116">
                  <c:v>86.923696815</c:v>
                </c:pt>
                <c:pt idx="117">
                  <c:v>87.455987684999997</c:v>
                </c:pt>
                <c:pt idx="118">
                  <c:v>87.950582045000004</c:v>
                </c:pt>
                <c:pt idx="119">
                  <c:v>88.389390595000009</c:v>
                </c:pt>
                <c:pt idx="120">
                  <c:v>88.832583134999993</c:v>
                </c:pt>
                <c:pt idx="121">
                  <c:v>89.412563124999991</c:v>
                </c:pt>
                <c:pt idx="122">
                  <c:v>89.819242115000009</c:v>
                </c:pt>
                <c:pt idx="123">
                  <c:v>90.273555275000007</c:v>
                </c:pt>
                <c:pt idx="124">
                  <c:v>90.772928065000002</c:v>
                </c:pt>
                <c:pt idx="125">
                  <c:v>91.316025365000002</c:v>
                </c:pt>
                <c:pt idx="126">
                  <c:v>91.833556415000004</c:v>
                </c:pt>
                <c:pt idx="127">
                  <c:v>92.389937465000003</c:v>
                </c:pt>
                <c:pt idx="128">
                  <c:v>93.009045374999999</c:v>
                </c:pt>
                <c:pt idx="129">
                  <c:v>93.704004205000004</c:v>
                </c:pt>
                <c:pt idx="130">
                  <c:v>94.401596495000007</c:v>
                </c:pt>
                <c:pt idx="131">
                  <c:v>95.015733185000002</c:v>
                </c:pt>
                <c:pt idx="132">
                  <c:v>95.793780945000009</c:v>
                </c:pt>
                <c:pt idx="133">
                  <c:v>95.793780945000009</c:v>
                </c:pt>
                <c:pt idx="134">
                  <c:v>95.793780945000009</c:v>
                </c:pt>
                <c:pt idx="135">
                  <c:v>95.793780945000009</c:v>
                </c:pt>
                <c:pt idx="136">
                  <c:v>98.949987864999997</c:v>
                </c:pt>
                <c:pt idx="137">
                  <c:v>100.009144115</c:v>
                </c:pt>
                <c:pt idx="138">
                  <c:v>100.930444745</c:v>
                </c:pt>
                <c:pt idx="139">
                  <c:v>100.930444745</c:v>
                </c:pt>
                <c:pt idx="140">
                  <c:v>100.930444745</c:v>
                </c:pt>
                <c:pt idx="141">
                  <c:v>100.930444745</c:v>
                </c:pt>
                <c:pt idx="142">
                  <c:v>104.522181575</c:v>
                </c:pt>
                <c:pt idx="143">
                  <c:v>104.522181575</c:v>
                </c:pt>
                <c:pt idx="144">
                  <c:v>105.71943634499999</c:v>
                </c:pt>
                <c:pt idx="145">
                  <c:v>106.220733135</c:v>
                </c:pt>
                <c:pt idx="146">
                  <c:v>106.915807195</c:v>
                </c:pt>
                <c:pt idx="147">
                  <c:v>107.572309465</c:v>
                </c:pt>
                <c:pt idx="148">
                  <c:v>107.96515628500001</c:v>
                </c:pt>
                <c:pt idx="149">
                  <c:v>108.08120940500001</c:v>
                </c:pt>
                <c:pt idx="150">
                  <c:v>108.242058145</c:v>
                </c:pt>
                <c:pt idx="151">
                  <c:v>108.29623363499999</c:v>
                </c:pt>
                <c:pt idx="152">
                  <c:v>108.543369935</c:v>
                </c:pt>
                <c:pt idx="153">
                  <c:v>108.86850438499999</c:v>
                </c:pt>
                <c:pt idx="154">
                  <c:v>109.365479725</c:v>
                </c:pt>
                <c:pt idx="155">
                  <c:v>109.775725705</c:v>
                </c:pt>
                <c:pt idx="156">
                  <c:v>110.074088675</c:v>
                </c:pt>
                <c:pt idx="157">
                  <c:v>110.074088675</c:v>
                </c:pt>
                <c:pt idx="158">
                  <c:v>110.074088675</c:v>
                </c:pt>
                <c:pt idx="159">
                  <c:v>110.074088675</c:v>
                </c:pt>
                <c:pt idx="160">
                  <c:v>110.96823931500001</c:v>
                </c:pt>
                <c:pt idx="161">
                  <c:v>110.96823931500001</c:v>
                </c:pt>
                <c:pt idx="162">
                  <c:v>111.58176606500001</c:v>
                </c:pt>
                <c:pt idx="163">
                  <c:v>111.81565036500001</c:v>
                </c:pt>
                <c:pt idx="164">
                  <c:v>112.11112642500001</c:v>
                </c:pt>
                <c:pt idx="165">
                  <c:v>112.32548244500001</c:v>
                </c:pt>
                <c:pt idx="166">
                  <c:v>112.71313313499999</c:v>
                </c:pt>
                <c:pt idx="167">
                  <c:v>113.12690917500001</c:v>
                </c:pt>
                <c:pt idx="168">
                  <c:v>113.617297205</c:v>
                </c:pt>
                <c:pt idx="169">
                  <c:v>114.254293985</c:v>
                </c:pt>
                <c:pt idx="170">
                  <c:v>114.63414301500001</c:v>
                </c:pt>
                <c:pt idx="171">
                  <c:v>114.891038405</c:v>
                </c:pt>
                <c:pt idx="172">
                  <c:v>115.139438935</c:v>
                </c:pt>
                <c:pt idx="173">
                  <c:v>115.337468535</c:v>
                </c:pt>
                <c:pt idx="174">
                  <c:v>115.59498775500001</c:v>
                </c:pt>
                <c:pt idx="175">
                  <c:v>115.711038425</c:v>
                </c:pt>
                <c:pt idx="176">
                  <c:v>115.90009179500001</c:v>
                </c:pt>
                <c:pt idx="177">
                  <c:v>116.206366565</c:v>
                </c:pt>
                <c:pt idx="178">
                  <c:v>116.605786395</c:v>
                </c:pt>
                <c:pt idx="179">
                  <c:v>116.948493085</c:v>
                </c:pt>
                <c:pt idx="180">
                  <c:v>117.282307195</c:v>
                </c:pt>
                <c:pt idx="181">
                  <c:v>117.773847765</c:v>
                </c:pt>
                <c:pt idx="182">
                  <c:v>118.24811535500001</c:v>
                </c:pt>
                <c:pt idx="183">
                  <c:v>118.73644565500001</c:v>
                </c:pt>
                <c:pt idx="184">
                  <c:v>119.187266685</c:v>
                </c:pt>
                <c:pt idx="185">
                  <c:v>119.80892495499999</c:v>
                </c:pt>
                <c:pt idx="186">
                  <c:v>120.533177155</c:v>
                </c:pt>
                <c:pt idx="187">
                  <c:v>121.223093085</c:v>
                </c:pt>
                <c:pt idx="188">
                  <c:v>121.740245375</c:v>
                </c:pt>
                <c:pt idx="189">
                  <c:v>122.18826968499999</c:v>
                </c:pt>
                <c:pt idx="190">
                  <c:v>122.719385035</c:v>
                </c:pt>
                <c:pt idx="191">
                  <c:v>123.268102695</c:v>
                </c:pt>
                <c:pt idx="192">
                  <c:v>124.110083805</c:v>
                </c:pt>
                <c:pt idx="193">
                  <c:v>124.809008775</c:v>
                </c:pt>
                <c:pt idx="194">
                  <c:v>125.570773725</c:v>
                </c:pt>
                <c:pt idx="195">
                  <c:v>126.222486765</c:v>
                </c:pt>
                <c:pt idx="196">
                  <c:v>126.79526325499999</c:v>
                </c:pt>
                <c:pt idx="197">
                  <c:v>127.129127955</c:v>
                </c:pt>
                <c:pt idx="198">
                  <c:v>127.604306185</c:v>
                </c:pt>
                <c:pt idx="199">
                  <c:v>127.604306185</c:v>
                </c:pt>
                <c:pt idx="200">
                  <c:v>128.63212587499999</c:v>
                </c:pt>
                <c:pt idx="201">
                  <c:v>129.39794717500001</c:v>
                </c:pt>
                <c:pt idx="202">
                  <c:v>131.54277254499999</c:v>
                </c:pt>
                <c:pt idx="203">
                  <c:v>132.17132488499999</c:v>
                </c:pt>
                <c:pt idx="204">
                  <c:v>132.72273810500002</c:v>
                </c:pt>
                <c:pt idx="205">
                  <c:v>132.72273810500002</c:v>
                </c:pt>
                <c:pt idx="206">
                  <c:v>133.68834334500002</c:v>
                </c:pt>
                <c:pt idx="207">
                  <c:v>134.056255695</c:v>
                </c:pt>
                <c:pt idx="208">
                  <c:v>134.618049455</c:v>
                </c:pt>
                <c:pt idx="209">
                  <c:v>135.02088333500001</c:v>
                </c:pt>
                <c:pt idx="210">
                  <c:v>135.69952184499999</c:v>
                </c:pt>
                <c:pt idx="211">
                  <c:v>135.69952184499999</c:v>
                </c:pt>
                <c:pt idx="212">
                  <c:v>135.69952184499999</c:v>
                </c:pt>
                <c:pt idx="213">
                  <c:v>137.74021751499998</c:v>
                </c:pt>
                <c:pt idx="214">
                  <c:v>137.74021751499998</c:v>
                </c:pt>
                <c:pt idx="215">
                  <c:v>139.43775761500001</c:v>
                </c:pt>
                <c:pt idx="216">
                  <c:v>140.23975380500002</c:v>
                </c:pt>
                <c:pt idx="217">
                  <c:v>140.23975380500002</c:v>
                </c:pt>
                <c:pt idx="218">
                  <c:v>141.97804923500001</c:v>
                </c:pt>
                <c:pt idx="219">
                  <c:v>142.63241976500001</c:v>
                </c:pt>
                <c:pt idx="220">
                  <c:v>143.24345335499999</c:v>
                </c:pt>
                <c:pt idx="221">
                  <c:v>143.24345335499999</c:v>
                </c:pt>
                <c:pt idx="222">
                  <c:v>143.24345335499999</c:v>
                </c:pt>
                <c:pt idx="223">
                  <c:v>145.10900623499998</c:v>
                </c:pt>
                <c:pt idx="224">
                  <c:v>145.92196351500002</c:v>
                </c:pt>
                <c:pt idx="225">
                  <c:v>146.68653277499999</c:v>
                </c:pt>
                <c:pt idx="226">
                  <c:v>146.68653277499999</c:v>
                </c:pt>
                <c:pt idx="227">
                  <c:v>148.09134198499999</c:v>
                </c:pt>
                <c:pt idx="228">
                  <c:v>148.68247056500002</c:v>
                </c:pt>
                <c:pt idx="229">
                  <c:v>149.375663895</c:v>
                </c:pt>
                <c:pt idx="230">
                  <c:v>150.033994855</c:v>
                </c:pt>
                <c:pt idx="231">
                  <c:v>150.78140897500001</c:v>
                </c:pt>
                <c:pt idx="232">
                  <c:v>151.42778608500001</c:v>
                </c:pt>
                <c:pt idx="233">
                  <c:v>152.12913613500001</c:v>
                </c:pt>
                <c:pt idx="234">
                  <c:v>152.12913613500001</c:v>
                </c:pt>
                <c:pt idx="235">
                  <c:v>153.734753345</c:v>
                </c:pt>
                <c:pt idx="236">
                  <c:v>154.693907545</c:v>
                </c:pt>
                <c:pt idx="237">
                  <c:v>155.43187285499999</c:v>
                </c:pt>
                <c:pt idx="238">
                  <c:v>156.39915439499998</c:v>
                </c:pt>
                <c:pt idx="239">
                  <c:v>157.21887129499999</c:v>
                </c:pt>
                <c:pt idx="240">
                  <c:v>157.83047587499999</c:v>
                </c:pt>
                <c:pt idx="241">
                  <c:v>158.48872549499998</c:v>
                </c:pt>
                <c:pt idx="242">
                  <c:v>158.869907875</c:v>
                </c:pt>
                <c:pt idx="243">
                  <c:v>158.869907875</c:v>
                </c:pt>
                <c:pt idx="244">
                  <c:v>159.04693689499999</c:v>
                </c:pt>
                <c:pt idx="245">
                  <c:v>159.16546335499999</c:v>
                </c:pt>
                <c:pt idx="246">
                  <c:v>159.37108326499998</c:v>
                </c:pt>
                <c:pt idx="247">
                  <c:v>159.495688105</c:v>
                </c:pt>
                <c:pt idx="248">
                  <c:v>159.51795028499998</c:v>
                </c:pt>
                <c:pt idx="249">
                  <c:v>159.25376381500001</c:v>
                </c:pt>
                <c:pt idx="250">
                  <c:v>159.14894406499999</c:v>
                </c:pt>
                <c:pt idx="251">
                  <c:v>159.21780011499999</c:v>
                </c:pt>
                <c:pt idx="252">
                  <c:v>159.53597661499998</c:v>
                </c:pt>
                <c:pt idx="253">
                  <c:v>160.31784933500001</c:v>
                </c:pt>
                <c:pt idx="254">
                  <c:v>160.78692820499998</c:v>
                </c:pt>
                <c:pt idx="255">
                  <c:v>161.38804901500001</c:v>
                </c:pt>
                <c:pt idx="256">
                  <c:v>161.796635165</c:v>
                </c:pt>
                <c:pt idx="257">
                  <c:v>161.90336983500001</c:v>
                </c:pt>
                <c:pt idx="258">
                  <c:v>161.85202866500001</c:v>
                </c:pt>
                <c:pt idx="259">
                  <c:v>162.138495135</c:v>
                </c:pt>
                <c:pt idx="260">
                  <c:v>162.138495135</c:v>
                </c:pt>
                <c:pt idx="261">
                  <c:v>162.14036491500002</c:v>
                </c:pt>
                <c:pt idx="262">
                  <c:v>162.041360905</c:v>
                </c:pt>
                <c:pt idx="263">
                  <c:v>161.56654359499998</c:v>
                </c:pt>
                <c:pt idx="264">
                  <c:v>161.56654359499998</c:v>
                </c:pt>
                <c:pt idx="265">
                  <c:v>160.211294595</c:v>
                </c:pt>
                <c:pt idx="266">
                  <c:v>159.77969565500001</c:v>
                </c:pt>
                <c:pt idx="267">
                  <c:v>159.478373245</c:v>
                </c:pt>
                <c:pt idx="268">
                  <c:v>159.30708164499998</c:v>
                </c:pt>
                <c:pt idx="269">
                  <c:v>159.21297451499998</c:v>
                </c:pt>
                <c:pt idx="270">
                  <c:v>159.26725253500001</c:v>
                </c:pt>
                <c:pt idx="271">
                  <c:v>159.472324095</c:v>
                </c:pt>
                <c:pt idx="272">
                  <c:v>159.70640244499998</c:v>
                </c:pt>
                <c:pt idx="273">
                  <c:v>160.107773065</c:v>
                </c:pt>
                <c:pt idx="274">
                  <c:v>160.36216981500002</c:v>
                </c:pt>
                <c:pt idx="275">
                  <c:v>160.83798934499998</c:v>
                </c:pt>
                <c:pt idx="276">
                  <c:v>161.39956374499999</c:v>
                </c:pt>
                <c:pt idx="277">
                  <c:v>162.047399915</c:v>
                </c:pt>
                <c:pt idx="278">
                  <c:v>163.338644555</c:v>
                </c:pt>
                <c:pt idx="279">
                  <c:v>163.818213415</c:v>
                </c:pt>
                <c:pt idx="280">
                  <c:v>164.202761565</c:v>
                </c:pt>
                <c:pt idx="281">
                  <c:v>164.550675775</c:v>
                </c:pt>
                <c:pt idx="282">
                  <c:v>164.826674395</c:v>
                </c:pt>
                <c:pt idx="283">
                  <c:v>165.08639432500001</c:v>
                </c:pt>
                <c:pt idx="284">
                  <c:v>165.43644732500002</c:v>
                </c:pt>
                <c:pt idx="285">
                  <c:v>165.56638100499998</c:v>
                </c:pt>
                <c:pt idx="286">
                  <c:v>165.664436835</c:v>
                </c:pt>
                <c:pt idx="287">
                  <c:v>165.64302610499999</c:v>
                </c:pt>
                <c:pt idx="288">
                  <c:v>165.47894289499999</c:v>
                </c:pt>
                <c:pt idx="289">
                  <c:v>165.47894289499999</c:v>
                </c:pt>
                <c:pt idx="290">
                  <c:v>165.47894289499999</c:v>
                </c:pt>
                <c:pt idx="291">
                  <c:v>165.47894289499999</c:v>
                </c:pt>
                <c:pt idx="292">
                  <c:v>164.77056772500001</c:v>
                </c:pt>
                <c:pt idx="293">
                  <c:v>164.97719877500001</c:v>
                </c:pt>
                <c:pt idx="294">
                  <c:v>165.03186524500001</c:v>
                </c:pt>
                <c:pt idx="295">
                  <c:v>165.140836095</c:v>
                </c:pt>
                <c:pt idx="296">
                  <c:v>165.24914957499999</c:v>
                </c:pt>
                <c:pt idx="297">
                  <c:v>165.24914957499999</c:v>
                </c:pt>
                <c:pt idx="298">
                  <c:v>165.24914957499999</c:v>
                </c:pt>
                <c:pt idx="299">
                  <c:v>165.24914957499999</c:v>
                </c:pt>
                <c:pt idx="300">
                  <c:v>165.24914957499999</c:v>
                </c:pt>
                <c:pt idx="301">
                  <c:v>166.92143816499998</c:v>
                </c:pt>
                <c:pt idx="302">
                  <c:v>167.69408372499998</c:v>
                </c:pt>
                <c:pt idx="303">
                  <c:v>168.340687995</c:v>
                </c:pt>
                <c:pt idx="304">
                  <c:v>168.95732870500001</c:v>
                </c:pt>
                <c:pt idx="305">
                  <c:v>169.629581065</c:v>
                </c:pt>
                <c:pt idx="306">
                  <c:v>170.49241108500001</c:v>
                </c:pt>
                <c:pt idx="307">
                  <c:v>170.49241108500001</c:v>
                </c:pt>
                <c:pt idx="308">
                  <c:v>170.49241108500001</c:v>
                </c:pt>
                <c:pt idx="309">
                  <c:v>170.49241108500001</c:v>
                </c:pt>
                <c:pt idx="310">
                  <c:v>172.79512080500001</c:v>
                </c:pt>
                <c:pt idx="311">
                  <c:v>172.79512080500001</c:v>
                </c:pt>
                <c:pt idx="312">
                  <c:v>174.37600709500001</c:v>
                </c:pt>
                <c:pt idx="313">
                  <c:v>175.03750413500001</c:v>
                </c:pt>
                <c:pt idx="314">
                  <c:v>175.79925618499999</c:v>
                </c:pt>
                <c:pt idx="315">
                  <c:v>175.79925618499999</c:v>
                </c:pt>
                <c:pt idx="316">
                  <c:v>175.79925618499999</c:v>
                </c:pt>
                <c:pt idx="317">
                  <c:v>175.79925618499999</c:v>
                </c:pt>
                <c:pt idx="318">
                  <c:v>177.77760118499998</c:v>
                </c:pt>
                <c:pt idx="319">
                  <c:v>178.570987135</c:v>
                </c:pt>
                <c:pt idx="320">
                  <c:v>179.50704447499999</c:v>
                </c:pt>
                <c:pt idx="321">
                  <c:v>179.50704447499999</c:v>
                </c:pt>
                <c:pt idx="322">
                  <c:v>180.59859323500001</c:v>
                </c:pt>
                <c:pt idx="323">
                  <c:v>180.59859323500001</c:v>
                </c:pt>
                <c:pt idx="324">
                  <c:v>180.59859323500001</c:v>
                </c:pt>
                <c:pt idx="325">
                  <c:v>182.185482705</c:v>
                </c:pt>
                <c:pt idx="326">
                  <c:v>182.814157405</c:v>
                </c:pt>
                <c:pt idx="327">
                  <c:v>182.814157405</c:v>
                </c:pt>
                <c:pt idx="328">
                  <c:v>183.16599238499998</c:v>
                </c:pt>
                <c:pt idx="329">
                  <c:v>183.27649188499998</c:v>
                </c:pt>
                <c:pt idx="330">
                  <c:v>183.29918522499997</c:v>
                </c:pt>
                <c:pt idx="331">
                  <c:v>183.29918522499997</c:v>
                </c:pt>
                <c:pt idx="332">
                  <c:v>182.86846231499999</c:v>
                </c:pt>
                <c:pt idx="333">
                  <c:v>182.998398345</c:v>
                </c:pt>
                <c:pt idx="334">
                  <c:v>183.03029938499998</c:v>
                </c:pt>
                <c:pt idx="335">
                  <c:v>183.46847424499998</c:v>
                </c:pt>
                <c:pt idx="336">
                  <c:v>183.46847424499998</c:v>
                </c:pt>
                <c:pt idx="337">
                  <c:v>186.46895439500003</c:v>
                </c:pt>
                <c:pt idx="338">
                  <c:v>186.46895439500003</c:v>
                </c:pt>
                <c:pt idx="339">
                  <c:v>189.19753371500002</c:v>
                </c:pt>
                <c:pt idx="340">
                  <c:v>189.78188397500003</c:v>
                </c:pt>
                <c:pt idx="341">
                  <c:v>189.78188397500003</c:v>
                </c:pt>
                <c:pt idx="342">
                  <c:v>189.78188397500003</c:v>
                </c:pt>
                <c:pt idx="343">
                  <c:v>191.990670755</c:v>
                </c:pt>
                <c:pt idx="344">
                  <c:v>191.990670755</c:v>
                </c:pt>
                <c:pt idx="345">
                  <c:v>192.642256395</c:v>
                </c:pt>
                <c:pt idx="346">
                  <c:v>192.88955355500002</c:v>
                </c:pt>
                <c:pt idx="347">
                  <c:v>192.88955355500002</c:v>
                </c:pt>
                <c:pt idx="348">
                  <c:v>193.35738982499998</c:v>
                </c:pt>
                <c:pt idx="349">
                  <c:v>193.35738982499998</c:v>
                </c:pt>
                <c:pt idx="350">
                  <c:v>193.35738982499998</c:v>
                </c:pt>
                <c:pt idx="351">
                  <c:v>193.35738982499998</c:v>
                </c:pt>
                <c:pt idx="352">
                  <c:v>193.35738982499998</c:v>
                </c:pt>
                <c:pt idx="353">
                  <c:v>193.35738982499998</c:v>
                </c:pt>
                <c:pt idx="354">
                  <c:v>195.65124508500003</c:v>
                </c:pt>
                <c:pt idx="355">
                  <c:v>195.82553738500002</c:v>
                </c:pt>
                <c:pt idx="356">
                  <c:v>196.234826935</c:v>
                </c:pt>
                <c:pt idx="357">
                  <c:v>196.234826935</c:v>
                </c:pt>
                <c:pt idx="358">
                  <c:v>196.234826935</c:v>
                </c:pt>
                <c:pt idx="359">
                  <c:v>196.962408165</c:v>
                </c:pt>
                <c:pt idx="360">
                  <c:v>196.962408165</c:v>
                </c:pt>
                <c:pt idx="361">
                  <c:v>196.962408165</c:v>
                </c:pt>
                <c:pt idx="362">
                  <c:v>197.14241749500002</c:v>
                </c:pt>
                <c:pt idx="363">
                  <c:v>197.14241749500002</c:v>
                </c:pt>
                <c:pt idx="364">
                  <c:v>197.48159673499998</c:v>
                </c:pt>
                <c:pt idx="365">
                  <c:v>197.48159673499998</c:v>
                </c:pt>
                <c:pt idx="366">
                  <c:v>198.20385956500002</c:v>
                </c:pt>
                <c:pt idx="367">
                  <c:v>198.20385956500002</c:v>
                </c:pt>
                <c:pt idx="368">
                  <c:v>199.53471373500003</c:v>
                </c:pt>
                <c:pt idx="369">
                  <c:v>199.86229689499999</c:v>
                </c:pt>
                <c:pt idx="370">
                  <c:v>200.207708185</c:v>
                </c:pt>
                <c:pt idx="371">
                  <c:v>200.65328836499998</c:v>
                </c:pt>
                <c:pt idx="372">
                  <c:v>201.05310836500001</c:v>
                </c:pt>
                <c:pt idx="373">
                  <c:v>201.51342579499999</c:v>
                </c:pt>
                <c:pt idx="374">
                  <c:v>201.98257819499997</c:v>
                </c:pt>
                <c:pt idx="375">
                  <c:v>202.41200021499998</c:v>
                </c:pt>
                <c:pt idx="376">
                  <c:v>202.88373401500002</c:v>
                </c:pt>
                <c:pt idx="377">
                  <c:v>203.32300982499999</c:v>
                </c:pt>
                <c:pt idx="378">
                  <c:v>203.825981055</c:v>
                </c:pt>
                <c:pt idx="379">
                  <c:v>203.825981055</c:v>
                </c:pt>
                <c:pt idx="380">
                  <c:v>205.25606035499999</c:v>
                </c:pt>
                <c:pt idx="381">
                  <c:v>205.564199825</c:v>
                </c:pt>
                <c:pt idx="382">
                  <c:v>205.89659318500003</c:v>
                </c:pt>
                <c:pt idx="383">
                  <c:v>206.160272905</c:v>
                </c:pt>
                <c:pt idx="384">
                  <c:v>206.37938323499998</c:v>
                </c:pt>
                <c:pt idx="385">
                  <c:v>206.88702483499998</c:v>
                </c:pt>
                <c:pt idx="386">
                  <c:v>207.30501262500002</c:v>
                </c:pt>
                <c:pt idx="387">
                  <c:v>207.96714144499998</c:v>
                </c:pt>
                <c:pt idx="388">
                  <c:v>208.38217370500001</c:v>
                </c:pt>
                <c:pt idx="389">
                  <c:v>208.875261755</c:v>
                </c:pt>
                <c:pt idx="390">
                  <c:v>209.70757797499999</c:v>
                </c:pt>
                <c:pt idx="391">
                  <c:v>210.322375835</c:v>
                </c:pt>
                <c:pt idx="392">
                  <c:v>210.70784596499999</c:v>
                </c:pt>
                <c:pt idx="393">
                  <c:v>211.31890132500001</c:v>
                </c:pt>
                <c:pt idx="394">
                  <c:v>211.95602066499998</c:v>
                </c:pt>
                <c:pt idx="395">
                  <c:v>212.666329125</c:v>
                </c:pt>
                <c:pt idx="396">
                  <c:v>213.44482801499998</c:v>
                </c:pt>
                <c:pt idx="397">
                  <c:v>214.04519089500002</c:v>
                </c:pt>
                <c:pt idx="398">
                  <c:v>214.59613502500002</c:v>
                </c:pt>
                <c:pt idx="399">
                  <c:v>215.16426314500001</c:v>
                </c:pt>
                <c:pt idx="400">
                  <c:v>215.83654923500001</c:v>
                </c:pt>
                <c:pt idx="401">
                  <c:v>216.38819657499999</c:v>
                </c:pt>
                <c:pt idx="402">
                  <c:v>216.88832196499999</c:v>
                </c:pt>
                <c:pt idx="403">
                  <c:v>217.46882580499999</c:v>
                </c:pt>
                <c:pt idx="404">
                  <c:v>217.99117218499998</c:v>
                </c:pt>
                <c:pt idx="405">
                  <c:v>218.51437463500002</c:v>
                </c:pt>
                <c:pt idx="406">
                  <c:v>218.97424689500002</c:v>
                </c:pt>
                <c:pt idx="407">
                  <c:v>219.208177025</c:v>
                </c:pt>
                <c:pt idx="408">
                  <c:v>219.77034689499999</c:v>
                </c:pt>
                <c:pt idx="409">
                  <c:v>220.23754309499998</c:v>
                </c:pt>
                <c:pt idx="410">
                  <c:v>220.68562338499999</c:v>
                </c:pt>
                <c:pt idx="411">
                  <c:v>221.11672401499999</c:v>
                </c:pt>
                <c:pt idx="412">
                  <c:v>221.551798125</c:v>
                </c:pt>
                <c:pt idx="413">
                  <c:v>221.985521785</c:v>
                </c:pt>
                <c:pt idx="414">
                  <c:v>221.985521785</c:v>
                </c:pt>
                <c:pt idx="415">
                  <c:v>222.83140587499997</c:v>
                </c:pt>
                <c:pt idx="416">
                  <c:v>223.23632242500003</c:v>
                </c:pt>
                <c:pt idx="417">
                  <c:v>223.672830385</c:v>
                </c:pt>
                <c:pt idx="418">
                  <c:v>223.672830385</c:v>
                </c:pt>
                <c:pt idx="419">
                  <c:v>223.672830385</c:v>
                </c:pt>
                <c:pt idx="420">
                  <c:v>225.18096952500002</c:v>
                </c:pt>
                <c:pt idx="421">
                  <c:v>225.18096952500002</c:v>
                </c:pt>
                <c:pt idx="422">
                  <c:v>226.09320880500002</c:v>
                </c:pt>
                <c:pt idx="423">
                  <c:v>226.69621874500001</c:v>
                </c:pt>
                <c:pt idx="424">
                  <c:v>227.410193585</c:v>
                </c:pt>
                <c:pt idx="425">
                  <c:v>228.009099795</c:v>
                </c:pt>
                <c:pt idx="426">
                  <c:v>228.80118178499998</c:v>
                </c:pt>
                <c:pt idx="427">
                  <c:v>229.315194405</c:v>
                </c:pt>
                <c:pt idx="428">
                  <c:v>229.80006604499999</c:v>
                </c:pt>
                <c:pt idx="429">
                  <c:v>230.31963551500002</c:v>
                </c:pt>
                <c:pt idx="430">
                  <c:v>230.69915957500001</c:v>
                </c:pt>
                <c:pt idx="431">
                  <c:v>231.18874990500001</c:v>
                </c:pt>
                <c:pt idx="432">
                  <c:v>231.62311413499998</c:v>
                </c:pt>
                <c:pt idx="433">
                  <c:v>232.06699558500003</c:v>
                </c:pt>
                <c:pt idx="434">
                  <c:v>232.57955534500002</c:v>
                </c:pt>
                <c:pt idx="435">
                  <c:v>232.82911567500003</c:v>
                </c:pt>
                <c:pt idx="436">
                  <c:v>233.24241238500002</c:v>
                </c:pt>
                <c:pt idx="437">
                  <c:v>233.24241238500002</c:v>
                </c:pt>
                <c:pt idx="438">
                  <c:v>233.24241238500002</c:v>
                </c:pt>
                <c:pt idx="439">
                  <c:v>233.24241238500002</c:v>
                </c:pt>
                <c:pt idx="440">
                  <c:v>233.24241238500002</c:v>
                </c:pt>
                <c:pt idx="441">
                  <c:v>239.40144242500003</c:v>
                </c:pt>
                <c:pt idx="442">
                  <c:v>239.40144242500003</c:v>
                </c:pt>
                <c:pt idx="443">
                  <c:v>239.95202760500001</c:v>
                </c:pt>
                <c:pt idx="444">
                  <c:v>240.08135499500003</c:v>
                </c:pt>
                <c:pt idx="445">
                  <c:v>240.08135499500003</c:v>
                </c:pt>
                <c:pt idx="446">
                  <c:v>240.00384500500002</c:v>
                </c:pt>
                <c:pt idx="447">
                  <c:v>240.10927774499999</c:v>
                </c:pt>
                <c:pt idx="448">
                  <c:v>240.210564675</c:v>
                </c:pt>
                <c:pt idx="449">
                  <c:v>240.37466733500003</c:v>
                </c:pt>
                <c:pt idx="450">
                  <c:v>240.459056675</c:v>
                </c:pt>
                <c:pt idx="451">
                  <c:v>240.459056675</c:v>
                </c:pt>
                <c:pt idx="452">
                  <c:v>240.459056675</c:v>
                </c:pt>
                <c:pt idx="453">
                  <c:v>240.459056675</c:v>
                </c:pt>
                <c:pt idx="454">
                  <c:v>241.642699295</c:v>
                </c:pt>
                <c:pt idx="455">
                  <c:v>241.642699295</c:v>
                </c:pt>
                <c:pt idx="456">
                  <c:v>241.642699295</c:v>
                </c:pt>
                <c:pt idx="457">
                  <c:v>241.642699295</c:v>
                </c:pt>
                <c:pt idx="458">
                  <c:v>241.642699295</c:v>
                </c:pt>
                <c:pt idx="459">
                  <c:v>238.46658117499999</c:v>
                </c:pt>
                <c:pt idx="460">
                  <c:v>238.46658117499999</c:v>
                </c:pt>
                <c:pt idx="461">
                  <c:v>238.85644648499999</c:v>
                </c:pt>
                <c:pt idx="462">
                  <c:v>239.36969239500002</c:v>
                </c:pt>
                <c:pt idx="463">
                  <c:v>239.61786661500003</c:v>
                </c:pt>
                <c:pt idx="464">
                  <c:v>240.06068135499999</c:v>
                </c:pt>
                <c:pt idx="465">
                  <c:v>240.72212852500002</c:v>
                </c:pt>
                <c:pt idx="466">
                  <c:v>241.42416520500001</c:v>
                </c:pt>
                <c:pt idx="467">
                  <c:v>241.42416520500001</c:v>
                </c:pt>
                <c:pt idx="468">
                  <c:v>242.55626172500001</c:v>
                </c:pt>
                <c:pt idx="469">
                  <c:v>242.55626172500001</c:v>
                </c:pt>
                <c:pt idx="470">
                  <c:v>242.55626172500001</c:v>
                </c:pt>
                <c:pt idx="471">
                  <c:v>242.28416565499998</c:v>
                </c:pt>
                <c:pt idx="472">
                  <c:v>242.28416565499998</c:v>
                </c:pt>
                <c:pt idx="473">
                  <c:v>242.28416565499998</c:v>
                </c:pt>
                <c:pt idx="474">
                  <c:v>242.07505367499999</c:v>
                </c:pt>
                <c:pt idx="475">
                  <c:v>241.93278093499998</c:v>
                </c:pt>
                <c:pt idx="476">
                  <c:v>241.92104677499998</c:v>
                </c:pt>
                <c:pt idx="477">
                  <c:v>241.931220435</c:v>
                </c:pt>
                <c:pt idx="478">
                  <c:v>241.72376279500003</c:v>
                </c:pt>
                <c:pt idx="479">
                  <c:v>241.72376279500003</c:v>
                </c:pt>
                <c:pt idx="480">
                  <c:v>241.72376279500003</c:v>
                </c:pt>
                <c:pt idx="481">
                  <c:v>239.12647083500002</c:v>
                </c:pt>
                <c:pt idx="482">
                  <c:v>272.55626172500001</c:v>
                </c:pt>
                <c:pt idx="483">
                  <c:v>324.5</c:v>
                </c:pt>
              </c:numCache>
            </c:numRef>
          </c:xVal>
          <c:yVal>
            <c:numRef>
              <c:f>'Placer River Overflow (627)'!$E$36:$E$545</c:f>
              <c:numCache>
                <c:formatCode>General</c:formatCode>
                <c:ptCount val="484"/>
                <c:pt idx="0">
                  <c:v>30.271249999999998</c:v>
                </c:pt>
                <c:pt idx="1">
                  <c:v>15.481249999999999</c:v>
                </c:pt>
                <c:pt idx="2">
                  <c:v>10.55453657</c:v>
                </c:pt>
                <c:pt idx="3">
                  <c:v>10.520877599999999</c:v>
                </c:pt>
                <c:pt idx="4">
                  <c:v>10.618799660000001</c:v>
                </c:pt>
                <c:pt idx="5">
                  <c:v>10.756511010000001</c:v>
                </c:pt>
                <c:pt idx="6">
                  <c:v>10.657373629999999</c:v>
                </c:pt>
                <c:pt idx="7">
                  <c:v>10.75798004</c:v>
                </c:pt>
                <c:pt idx="8">
                  <c:v>10.75540664</c:v>
                </c:pt>
                <c:pt idx="9">
                  <c:v>10.65673503</c:v>
                </c:pt>
                <c:pt idx="10">
                  <c:v>10.72751212</c:v>
                </c:pt>
                <c:pt idx="11">
                  <c:v>10.555072759999998</c:v>
                </c:pt>
                <c:pt idx="12">
                  <c:v>10.511448559999998</c:v>
                </c:pt>
                <c:pt idx="13">
                  <c:v>10.267936819999999</c:v>
                </c:pt>
                <c:pt idx="14">
                  <c:v>10.0466677</c:v>
                </c:pt>
                <c:pt idx="15">
                  <c:v>9.9513805699999995</c:v>
                </c:pt>
                <c:pt idx="16">
                  <c:v>9.7450802400000001</c:v>
                </c:pt>
                <c:pt idx="17">
                  <c:v>9.4862771399999986</c:v>
                </c:pt>
                <c:pt idx="18">
                  <c:v>9.3661728099999983</c:v>
                </c:pt>
                <c:pt idx="19">
                  <c:v>9.1147718999999991</c:v>
                </c:pt>
                <c:pt idx="20">
                  <c:v>8.8515171799999983</c:v>
                </c:pt>
                <c:pt idx="21">
                  <c:v>8.682895499999999</c:v>
                </c:pt>
                <c:pt idx="22">
                  <c:v>8.43259458</c:v>
                </c:pt>
                <c:pt idx="23">
                  <c:v>8.2804019199999992</c:v>
                </c:pt>
                <c:pt idx="24">
                  <c:v>8.0092532399999996</c:v>
                </c:pt>
                <c:pt idx="25">
                  <c:v>7.8033327399999992</c:v>
                </c:pt>
                <c:pt idx="26">
                  <c:v>7.5815027799999992</c:v>
                </c:pt>
                <c:pt idx="27">
                  <c:v>7.4096215899999986</c:v>
                </c:pt>
                <c:pt idx="28">
                  <c:v>7.197998479999999</c:v>
                </c:pt>
                <c:pt idx="29">
                  <c:v>7.0514177299999989</c:v>
                </c:pt>
                <c:pt idx="30">
                  <c:v>6.81613252</c:v>
                </c:pt>
                <c:pt idx="31">
                  <c:v>6.6643581999999988</c:v>
                </c:pt>
                <c:pt idx="32">
                  <c:v>6.4119098699999988</c:v>
                </c:pt>
                <c:pt idx="33">
                  <c:v>6.2768429899999987</c:v>
                </c:pt>
                <c:pt idx="34">
                  <c:v>5.8405041199999985</c:v>
                </c:pt>
                <c:pt idx="35">
                  <c:v>5.7492499899999991</c:v>
                </c:pt>
                <c:pt idx="36">
                  <c:v>5.5289330099999994</c:v>
                </c:pt>
                <c:pt idx="37">
                  <c:v>5.1990212099999997</c:v>
                </c:pt>
                <c:pt idx="38">
                  <c:v>5.0278770399999999</c:v>
                </c:pt>
                <c:pt idx="39">
                  <c:v>4.9493576499999996</c:v>
                </c:pt>
                <c:pt idx="40">
                  <c:v>4.9066756900000001</c:v>
                </c:pt>
                <c:pt idx="41">
                  <c:v>4.8336440499999984</c:v>
                </c:pt>
                <c:pt idx="42">
                  <c:v>4.7677236000000001</c:v>
                </c:pt>
                <c:pt idx="43">
                  <c:v>4.7659239800000002</c:v>
                </c:pt>
                <c:pt idx="44">
                  <c:v>4.7662008499999988</c:v>
                </c:pt>
                <c:pt idx="45">
                  <c:v>4.7989127299999996</c:v>
                </c:pt>
                <c:pt idx="46">
                  <c:v>4.7662008499999988</c:v>
                </c:pt>
                <c:pt idx="47">
                  <c:v>4.6613025199999996</c:v>
                </c:pt>
                <c:pt idx="48">
                  <c:v>4.58754186</c:v>
                </c:pt>
                <c:pt idx="49">
                  <c:v>4.5969365799999995</c:v>
                </c:pt>
                <c:pt idx="50">
                  <c:v>4.8057854799999991</c:v>
                </c:pt>
                <c:pt idx="51">
                  <c:v>4.7989127299999996</c:v>
                </c:pt>
                <c:pt idx="52">
                  <c:v>4.7710286599999989</c:v>
                </c:pt>
                <c:pt idx="53">
                  <c:v>4.9184988699999987</c:v>
                </c:pt>
                <c:pt idx="54">
                  <c:v>4.9499916199999987</c:v>
                </c:pt>
                <c:pt idx="55">
                  <c:v>4.8064117899999985</c:v>
                </c:pt>
                <c:pt idx="56">
                  <c:v>4.8468404899999999</c:v>
                </c:pt>
                <c:pt idx="57">
                  <c:v>4.8860178099999985</c:v>
                </c:pt>
                <c:pt idx="58">
                  <c:v>4.9175860599999996</c:v>
                </c:pt>
                <c:pt idx="59">
                  <c:v>4.7707517999999993</c:v>
                </c:pt>
                <c:pt idx="60">
                  <c:v>4.8104066199999984</c:v>
                </c:pt>
                <c:pt idx="61">
                  <c:v>4.7774246299999987</c:v>
                </c:pt>
                <c:pt idx="62">
                  <c:v>4.736834739999999</c:v>
                </c:pt>
                <c:pt idx="63">
                  <c:v>4.6595212299999993</c:v>
                </c:pt>
                <c:pt idx="64">
                  <c:v>4.7641762799999992</c:v>
                </c:pt>
                <c:pt idx="65">
                  <c:v>4.7235844</c:v>
                </c:pt>
                <c:pt idx="66">
                  <c:v>4.6575172699999996</c:v>
                </c:pt>
                <c:pt idx="67">
                  <c:v>4.6245199599999989</c:v>
                </c:pt>
                <c:pt idx="68">
                  <c:v>4.5835619899999998</c:v>
                </c:pt>
                <c:pt idx="69">
                  <c:v>4.5098746199999997</c:v>
                </c:pt>
                <c:pt idx="70">
                  <c:v>4.437808239999999</c:v>
                </c:pt>
                <c:pt idx="71">
                  <c:v>4.3395966099999992</c:v>
                </c:pt>
                <c:pt idx="72">
                  <c:v>4.6175312000000002</c:v>
                </c:pt>
                <c:pt idx="73">
                  <c:v>4.5439886299999994</c:v>
                </c:pt>
                <c:pt idx="74">
                  <c:v>4.6828819399999997</c:v>
                </c:pt>
                <c:pt idx="75">
                  <c:v>4.5785356199999985</c:v>
                </c:pt>
                <c:pt idx="76">
                  <c:v>4.4817797299999995</c:v>
                </c:pt>
                <c:pt idx="77">
                  <c:v>4.2697629899999985</c:v>
                </c:pt>
                <c:pt idx="78">
                  <c:v>4.2619045899999985</c:v>
                </c:pt>
                <c:pt idx="79">
                  <c:v>4.4446181599999992</c:v>
                </c:pt>
                <c:pt idx="80">
                  <c:v>4.5201942699999993</c:v>
                </c:pt>
                <c:pt idx="81">
                  <c:v>4.3781635199999993</c:v>
                </c:pt>
                <c:pt idx="82">
                  <c:v>4.3521645199999988</c:v>
                </c:pt>
                <c:pt idx="83">
                  <c:v>4.3796805799999987</c:v>
                </c:pt>
                <c:pt idx="84">
                  <c:v>4.2295366999999988</c:v>
                </c:pt>
                <c:pt idx="85">
                  <c:v>3.947851</c:v>
                </c:pt>
                <c:pt idx="86">
                  <c:v>4.1291575900000002</c:v>
                </c:pt>
                <c:pt idx="87">
                  <c:v>4.1187347299999999</c:v>
                </c:pt>
                <c:pt idx="88">
                  <c:v>4.0225598099999988</c:v>
                </c:pt>
                <c:pt idx="89">
                  <c:v>4.1291575900000002</c:v>
                </c:pt>
                <c:pt idx="90">
                  <c:v>4.0982189399999989</c:v>
                </c:pt>
                <c:pt idx="91">
                  <c:v>3.8905309899999985</c:v>
                </c:pt>
                <c:pt idx="92">
                  <c:v>4.109172469999999</c:v>
                </c:pt>
                <c:pt idx="93">
                  <c:v>4.6563339599999995</c:v>
                </c:pt>
                <c:pt idx="94">
                  <c:v>4.8107540799999988</c:v>
                </c:pt>
                <c:pt idx="95">
                  <c:v>4.3204347999999992</c:v>
                </c:pt>
                <c:pt idx="96">
                  <c:v>4.2881398699999984</c:v>
                </c:pt>
                <c:pt idx="97">
                  <c:v>4.6927021399999997</c:v>
                </c:pt>
                <c:pt idx="98">
                  <c:v>4.9854687099999992</c:v>
                </c:pt>
                <c:pt idx="99">
                  <c:v>5.3830989799999998</c:v>
                </c:pt>
                <c:pt idx="100">
                  <c:v>5.3693690499999995</c:v>
                </c:pt>
                <c:pt idx="101">
                  <c:v>5.2062800299999985</c:v>
                </c:pt>
                <c:pt idx="102">
                  <c:v>5.2420498200000001</c:v>
                </c:pt>
                <c:pt idx="103">
                  <c:v>5.3436760499999991</c:v>
                </c:pt>
                <c:pt idx="104">
                  <c:v>5.671011759999999</c:v>
                </c:pt>
                <c:pt idx="105">
                  <c:v>5.6082380999999994</c:v>
                </c:pt>
                <c:pt idx="106">
                  <c:v>5.6108710500000001</c:v>
                </c:pt>
                <c:pt idx="107">
                  <c:v>5.6800636600000001</c:v>
                </c:pt>
                <c:pt idx="108">
                  <c:v>5.758372979999999</c:v>
                </c:pt>
                <c:pt idx="109">
                  <c:v>6.2988604599999984</c:v>
                </c:pt>
                <c:pt idx="110">
                  <c:v>6.4656888199999987</c:v>
                </c:pt>
                <c:pt idx="111">
                  <c:v>6.3232740099999987</c:v>
                </c:pt>
                <c:pt idx="112">
                  <c:v>6.5443185699999997</c:v>
                </c:pt>
                <c:pt idx="113">
                  <c:v>6.90890351</c:v>
                </c:pt>
                <c:pt idx="114">
                  <c:v>7.0477056099999995</c:v>
                </c:pt>
                <c:pt idx="115">
                  <c:v>7.2729412199999999</c:v>
                </c:pt>
                <c:pt idx="116">
                  <c:v>7.5553640299999989</c:v>
                </c:pt>
                <c:pt idx="117">
                  <c:v>7.8303068999999992</c:v>
                </c:pt>
                <c:pt idx="118">
                  <c:v>8.083960209999999</c:v>
                </c:pt>
                <c:pt idx="119">
                  <c:v>8.400754169999999</c:v>
                </c:pt>
                <c:pt idx="120">
                  <c:v>8.5360595199999985</c:v>
                </c:pt>
                <c:pt idx="121">
                  <c:v>8.817662369999999</c:v>
                </c:pt>
                <c:pt idx="122">
                  <c:v>9.0064634300000002</c:v>
                </c:pt>
                <c:pt idx="123">
                  <c:v>9.2074409999999993</c:v>
                </c:pt>
                <c:pt idx="124">
                  <c:v>9.4819964900000002</c:v>
                </c:pt>
                <c:pt idx="125">
                  <c:v>9.7390599599999987</c:v>
                </c:pt>
                <c:pt idx="126">
                  <c:v>9.8591561299999988</c:v>
                </c:pt>
                <c:pt idx="127">
                  <c:v>10.27461593</c:v>
                </c:pt>
                <c:pt idx="128">
                  <c:v>10.518940579999999</c:v>
                </c:pt>
                <c:pt idx="129">
                  <c:v>10.839678849999999</c:v>
                </c:pt>
                <c:pt idx="130">
                  <c:v>10.9710933</c:v>
                </c:pt>
                <c:pt idx="131">
                  <c:v>11.141829389999998</c:v>
                </c:pt>
                <c:pt idx="132">
                  <c:v>11.276844699999998</c:v>
                </c:pt>
                <c:pt idx="133">
                  <c:v>11.3194078</c:v>
                </c:pt>
                <c:pt idx="134">
                  <c:v>11.3194078</c:v>
                </c:pt>
                <c:pt idx="135">
                  <c:v>11.352756619999999</c:v>
                </c:pt>
                <c:pt idx="136">
                  <c:v>11.353515739999999</c:v>
                </c:pt>
                <c:pt idx="137">
                  <c:v>11.450717449999999</c:v>
                </c:pt>
                <c:pt idx="138">
                  <c:v>11.41967601</c:v>
                </c:pt>
                <c:pt idx="139">
                  <c:v>11.38420047</c:v>
                </c:pt>
                <c:pt idx="140">
                  <c:v>11.310409069999999</c:v>
                </c:pt>
                <c:pt idx="141">
                  <c:v>11.317714459999999</c:v>
                </c:pt>
                <c:pt idx="142">
                  <c:v>11.203374459999999</c:v>
                </c:pt>
                <c:pt idx="143">
                  <c:v>11.1381915</c:v>
                </c:pt>
                <c:pt idx="144">
                  <c:v>11.140526939999999</c:v>
                </c:pt>
                <c:pt idx="145">
                  <c:v>11.001253949999999</c:v>
                </c:pt>
                <c:pt idx="146">
                  <c:v>10.96258503</c:v>
                </c:pt>
                <c:pt idx="147">
                  <c:v>10.919306750000001</c:v>
                </c:pt>
                <c:pt idx="148">
                  <c:v>10.856143679999999</c:v>
                </c:pt>
                <c:pt idx="149">
                  <c:v>10.74902893</c:v>
                </c:pt>
                <c:pt idx="150">
                  <c:v>10.74902893</c:v>
                </c:pt>
                <c:pt idx="151">
                  <c:v>10.707179009999999</c:v>
                </c:pt>
                <c:pt idx="152">
                  <c:v>10.742065520000001</c:v>
                </c:pt>
                <c:pt idx="153">
                  <c:v>10.6418076</c:v>
                </c:pt>
                <c:pt idx="154">
                  <c:v>10.641488299999999</c:v>
                </c:pt>
                <c:pt idx="155">
                  <c:v>10.64356377</c:v>
                </c:pt>
                <c:pt idx="156">
                  <c:v>10.64356377</c:v>
                </c:pt>
                <c:pt idx="157">
                  <c:v>10.631578919999999</c:v>
                </c:pt>
                <c:pt idx="158">
                  <c:v>10.735822129999999</c:v>
                </c:pt>
                <c:pt idx="159">
                  <c:v>10.597916189999999</c:v>
                </c:pt>
                <c:pt idx="160">
                  <c:v>10.67019213</c:v>
                </c:pt>
                <c:pt idx="161">
                  <c:v>10.623455359999999</c:v>
                </c:pt>
                <c:pt idx="162">
                  <c:v>10.596571429999999</c:v>
                </c:pt>
                <c:pt idx="163">
                  <c:v>10.556692849999999</c:v>
                </c:pt>
                <c:pt idx="164">
                  <c:v>10.524802739999998</c:v>
                </c:pt>
                <c:pt idx="165">
                  <c:v>10.48383694</c:v>
                </c:pt>
                <c:pt idx="166">
                  <c:v>10.51592978</c:v>
                </c:pt>
                <c:pt idx="167">
                  <c:v>10.417186919999999</c:v>
                </c:pt>
                <c:pt idx="168">
                  <c:v>10.35056526</c:v>
                </c:pt>
                <c:pt idx="169">
                  <c:v>10.309233539999999</c:v>
                </c:pt>
                <c:pt idx="170">
                  <c:v>10.309233539999999</c:v>
                </c:pt>
                <c:pt idx="171">
                  <c:v>10.17127065</c:v>
                </c:pt>
                <c:pt idx="172">
                  <c:v>10.1068371</c:v>
                </c:pt>
                <c:pt idx="173">
                  <c:v>10.097458249999999</c:v>
                </c:pt>
                <c:pt idx="174">
                  <c:v>10.065909089999998</c:v>
                </c:pt>
                <c:pt idx="175">
                  <c:v>10.067749469999999</c:v>
                </c:pt>
                <c:pt idx="176">
                  <c:v>10.028867959999999</c:v>
                </c:pt>
                <c:pt idx="177">
                  <c:v>10.027042349999999</c:v>
                </c:pt>
                <c:pt idx="178">
                  <c:v>10.028867959999999</c:v>
                </c:pt>
                <c:pt idx="179">
                  <c:v>9.9012211599999986</c:v>
                </c:pt>
                <c:pt idx="180">
                  <c:v>9.9285438599999996</c:v>
                </c:pt>
                <c:pt idx="181">
                  <c:v>9.9607293400000003</c:v>
                </c:pt>
                <c:pt idx="182">
                  <c:v>9.9230368599999998</c:v>
                </c:pt>
                <c:pt idx="183">
                  <c:v>9.9266134499999996</c:v>
                </c:pt>
                <c:pt idx="184">
                  <c:v>9.8575883799999993</c:v>
                </c:pt>
                <c:pt idx="185">
                  <c:v>9.5387288499999983</c:v>
                </c:pt>
                <c:pt idx="186">
                  <c:v>9.8573166699999994</c:v>
                </c:pt>
                <c:pt idx="187">
                  <c:v>9.9630864099999989</c:v>
                </c:pt>
                <c:pt idx="188">
                  <c:v>9.9679716200000001</c:v>
                </c:pt>
                <c:pt idx="189">
                  <c:v>9.9285438599999996</c:v>
                </c:pt>
                <c:pt idx="190">
                  <c:v>9.9999673099999988</c:v>
                </c:pt>
                <c:pt idx="191">
                  <c:v>10.067749469999999</c:v>
                </c:pt>
                <c:pt idx="192">
                  <c:v>10.002343209999999</c:v>
                </c:pt>
                <c:pt idx="193">
                  <c:v>9.9679716200000001</c:v>
                </c:pt>
                <c:pt idx="194">
                  <c:v>10.03420307</c:v>
                </c:pt>
                <c:pt idx="195">
                  <c:v>9.9928719899999994</c:v>
                </c:pt>
                <c:pt idx="196">
                  <c:v>9.9285438599999996</c:v>
                </c:pt>
                <c:pt idx="197">
                  <c:v>9.8667348699999984</c:v>
                </c:pt>
                <c:pt idx="198">
                  <c:v>9.7538683400000004</c:v>
                </c:pt>
                <c:pt idx="199">
                  <c:v>9.7219505599999998</c:v>
                </c:pt>
                <c:pt idx="200">
                  <c:v>9.8269333899999989</c:v>
                </c:pt>
                <c:pt idx="201">
                  <c:v>9.7567979600000001</c:v>
                </c:pt>
                <c:pt idx="202">
                  <c:v>9.629963459999999</c:v>
                </c:pt>
                <c:pt idx="203">
                  <c:v>9.6801622399999996</c:v>
                </c:pt>
                <c:pt idx="204">
                  <c:v>9.6144088199999995</c:v>
                </c:pt>
                <c:pt idx="205">
                  <c:v>9.4992048999999987</c:v>
                </c:pt>
                <c:pt idx="206">
                  <c:v>9.5762410599999992</c:v>
                </c:pt>
                <c:pt idx="207">
                  <c:v>9.5404236299999994</c:v>
                </c:pt>
                <c:pt idx="208">
                  <c:v>9.4345130099999999</c:v>
                </c:pt>
                <c:pt idx="209">
                  <c:v>9.4047411200000006</c:v>
                </c:pt>
                <c:pt idx="210">
                  <c:v>9.360038659999999</c:v>
                </c:pt>
                <c:pt idx="211">
                  <c:v>9.3635177600000006</c:v>
                </c:pt>
                <c:pt idx="212">
                  <c:v>9.3246560800000005</c:v>
                </c:pt>
                <c:pt idx="213">
                  <c:v>9.3595429699999997</c:v>
                </c:pt>
                <c:pt idx="214">
                  <c:v>9.3289689299999985</c:v>
                </c:pt>
                <c:pt idx="215">
                  <c:v>9.4334616699999998</c:v>
                </c:pt>
                <c:pt idx="216">
                  <c:v>9.4539607299999986</c:v>
                </c:pt>
                <c:pt idx="217">
                  <c:v>9.4539607299999986</c:v>
                </c:pt>
                <c:pt idx="218">
                  <c:v>9.4855068699999983</c:v>
                </c:pt>
                <c:pt idx="219">
                  <c:v>9.4222745799999998</c:v>
                </c:pt>
                <c:pt idx="220">
                  <c:v>9.4195130899999988</c:v>
                </c:pt>
                <c:pt idx="221">
                  <c:v>9.3102388699999992</c:v>
                </c:pt>
                <c:pt idx="222">
                  <c:v>9.3530314799999985</c:v>
                </c:pt>
                <c:pt idx="223">
                  <c:v>9.258424419999999</c:v>
                </c:pt>
                <c:pt idx="224">
                  <c:v>9.1090859000000002</c:v>
                </c:pt>
                <c:pt idx="225">
                  <c:v>9.1388473399999981</c:v>
                </c:pt>
                <c:pt idx="226">
                  <c:v>9.0314452299999992</c:v>
                </c:pt>
                <c:pt idx="227">
                  <c:v>9.0731056799999994</c:v>
                </c:pt>
                <c:pt idx="228">
                  <c:v>8.8854261900000004</c:v>
                </c:pt>
                <c:pt idx="229">
                  <c:v>8.74550275</c:v>
                </c:pt>
                <c:pt idx="230">
                  <c:v>8.6071869899999989</c:v>
                </c:pt>
                <c:pt idx="231">
                  <c:v>8.6445211699999991</c:v>
                </c:pt>
                <c:pt idx="232">
                  <c:v>8.3263693299999986</c:v>
                </c:pt>
                <c:pt idx="233">
                  <c:v>8.2632539799999982</c:v>
                </c:pt>
                <c:pt idx="234">
                  <c:v>7.8425810099999991</c:v>
                </c:pt>
                <c:pt idx="235">
                  <c:v>7.6327357299999994</c:v>
                </c:pt>
                <c:pt idx="236">
                  <c:v>7.5165732199999997</c:v>
                </c:pt>
                <c:pt idx="237">
                  <c:v>7.18920447</c:v>
                </c:pt>
                <c:pt idx="238">
                  <c:v>6.9356395599999985</c:v>
                </c:pt>
                <c:pt idx="239">
                  <c:v>6.5556518199999996</c:v>
                </c:pt>
                <c:pt idx="240">
                  <c:v>6.6423505899999995</c:v>
                </c:pt>
                <c:pt idx="241">
                  <c:v>6.08123842</c:v>
                </c:pt>
                <c:pt idx="242">
                  <c:v>6.0937602799999997</c:v>
                </c:pt>
                <c:pt idx="243">
                  <c:v>6.0598311200000001</c:v>
                </c:pt>
                <c:pt idx="244">
                  <c:v>5.9870550199999997</c:v>
                </c:pt>
                <c:pt idx="245">
                  <c:v>6.0260281500000001</c:v>
                </c:pt>
                <c:pt idx="246">
                  <c:v>5.8152995199999999</c:v>
                </c:pt>
                <c:pt idx="247">
                  <c:v>5.8183004599999997</c:v>
                </c:pt>
                <c:pt idx="248">
                  <c:v>5.8912837899999992</c:v>
                </c:pt>
                <c:pt idx="249">
                  <c:v>5.853412839999999</c:v>
                </c:pt>
                <c:pt idx="250">
                  <c:v>5.8088401899999997</c:v>
                </c:pt>
                <c:pt idx="251">
                  <c:v>5.6754430299999985</c:v>
                </c:pt>
                <c:pt idx="252">
                  <c:v>6.1495713199999997</c:v>
                </c:pt>
                <c:pt idx="253">
                  <c:v>5.7147066500000001</c:v>
                </c:pt>
                <c:pt idx="254">
                  <c:v>5.6729812099999997</c:v>
                </c:pt>
                <c:pt idx="255">
                  <c:v>5.7016806599999992</c:v>
                </c:pt>
                <c:pt idx="256">
                  <c:v>5.7812489599999992</c:v>
                </c:pt>
                <c:pt idx="257">
                  <c:v>5.8368289299999994</c:v>
                </c:pt>
                <c:pt idx="258">
                  <c:v>5.7754549599999994</c:v>
                </c:pt>
                <c:pt idx="259">
                  <c:v>6.177721459999999</c:v>
                </c:pt>
                <c:pt idx="260">
                  <c:v>6.2508875699999997</c:v>
                </c:pt>
                <c:pt idx="261">
                  <c:v>6.3344607899999996</c:v>
                </c:pt>
                <c:pt idx="262">
                  <c:v>6.178102019999999</c:v>
                </c:pt>
                <c:pt idx="263">
                  <c:v>6.1115845399999991</c:v>
                </c:pt>
                <c:pt idx="264">
                  <c:v>5.9165068499999993</c:v>
                </c:pt>
                <c:pt idx="265">
                  <c:v>5.8015942799999998</c:v>
                </c:pt>
                <c:pt idx="266">
                  <c:v>5.9071027099999984</c:v>
                </c:pt>
                <c:pt idx="267">
                  <c:v>6.0891201099999996</c:v>
                </c:pt>
                <c:pt idx="268">
                  <c:v>6.0564327200000001</c:v>
                </c:pt>
                <c:pt idx="269">
                  <c:v>6.0250044299999992</c:v>
                </c:pt>
                <c:pt idx="270">
                  <c:v>5.8163575399999985</c:v>
                </c:pt>
                <c:pt idx="271">
                  <c:v>5.849339539999999</c:v>
                </c:pt>
                <c:pt idx="272">
                  <c:v>5.9154949699999992</c:v>
                </c:pt>
                <c:pt idx="273">
                  <c:v>6.0206535999999993</c:v>
                </c:pt>
                <c:pt idx="274">
                  <c:v>5.98915255</c:v>
                </c:pt>
                <c:pt idx="275">
                  <c:v>5.9878186299999996</c:v>
                </c:pt>
                <c:pt idx="276">
                  <c:v>6.0196298699999993</c:v>
                </c:pt>
                <c:pt idx="277">
                  <c:v>6.0620312899999984</c:v>
                </c:pt>
                <c:pt idx="278">
                  <c:v>6.4829226099999993</c:v>
                </c:pt>
                <c:pt idx="279">
                  <c:v>6.3343017199999991</c:v>
                </c:pt>
                <c:pt idx="280">
                  <c:v>6.3793560899999999</c:v>
                </c:pt>
                <c:pt idx="281">
                  <c:v>6.4406899599999985</c:v>
                </c:pt>
                <c:pt idx="282">
                  <c:v>6.4439028399999998</c:v>
                </c:pt>
                <c:pt idx="283">
                  <c:v>6.557217099999999</c:v>
                </c:pt>
                <c:pt idx="284">
                  <c:v>6.59867764</c:v>
                </c:pt>
                <c:pt idx="285">
                  <c:v>6.6027001199999997</c:v>
                </c:pt>
                <c:pt idx="286">
                  <c:v>6.7515497399999997</c:v>
                </c:pt>
                <c:pt idx="287">
                  <c:v>6.8647855</c:v>
                </c:pt>
                <c:pt idx="288">
                  <c:v>7.2689431500000001</c:v>
                </c:pt>
                <c:pt idx="289">
                  <c:v>7.3570606699999992</c:v>
                </c:pt>
                <c:pt idx="290">
                  <c:v>7.3272664199999991</c:v>
                </c:pt>
                <c:pt idx="291">
                  <c:v>7.3919976099999989</c:v>
                </c:pt>
                <c:pt idx="292">
                  <c:v>7.3611042799999993</c:v>
                </c:pt>
                <c:pt idx="293">
                  <c:v>7.4020569999999992</c:v>
                </c:pt>
                <c:pt idx="294">
                  <c:v>7.5500636599999993</c:v>
                </c:pt>
                <c:pt idx="295">
                  <c:v>7.7120569599999991</c:v>
                </c:pt>
                <c:pt idx="296">
                  <c:v>7.9292302799999996</c:v>
                </c:pt>
                <c:pt idx="297">
                  <c:v>8.1084487499999991</c:v>
                </c:pt>
                <c:pt idx="298">
                  <c:v>8.3924469999999989</c:v>
                </c:pt>
                <c:pt idx="299">
                  <c:v>8.7098081799999996</c:v>
                </c:pt>
                <c:pt idx="300">
                  <c:v>8.8914006899999993</c:v>
                </c:pt>
                <c:pt idx="301">
                  <c:v>9.2488523100000002</c:v>
                </c:pt>
                <c:pt idx="302">
                  <c:v>9.5884637999999995</c:v>
                </c:pt>
                <c:pt idx="303">
                  <c:v>9.9829267900000005</c:v>
                </c:pt>
                <c:pt idx="304">
                  <c:v>10.207097789999999</c:v>
                </c:pt>
                <c:pt idx="305">
                  <c:v>10.50991393</c:v>
                </c:pt>
                <c:pt idx="306">
                  <c:v>10.794908669999998</c:v>
                </c:pt>
                <c:pt idx="307">
                  <c:v>11.143157169999999</c:v>
                </c:pt>
                <c:pt idx="308">
                  <c:v>11.38139251</c:v>
                </c:pt>
                <c:pt idx="309">
                  <c:v>11.323217809999999</c:v>
                </c:pt>
                <c:pt idx="310">
                  <c:v>11.53099518</c:v>
                </c:pt>
                <c:pt idx="311">
                  <c:v>11.613027069999999</c:v>
                </c:pt>
                <c:pt idx="312">
                  <c:v>11.646406069999999</c:v>
                </c:pt>
                <c:pt idx="313">
                  <c:v>11.605796659999999</c:v>
                </c:pt>
                <c:pt idx="314">
                  <c:v>11.573982839999999</c:v>
                </c:pt>
                <c:pt idx="315">
                  <c:v>11.55784334</c:v>
                </c:pt>
                <c:pt idx="316">
                  <c:v>11.428643009999998</c:v>
                </c:pt>
                <c:pt idx="317">
                  <c:v>11.353183619999999</c:v>
                </c:pt>
                <c:pt idx="318">
                  <c:v>11.310409069999999</c:v>
                </c:pt>
                <c:pt idx="319">
                  <c:v>11.212499380000001</c:v>
                </c:pt>
                <c:pt idx="320">
                  <c:v>11.12165229</c:v>
                </c:pt>
                <c:pt idx="321">
                  <c:v>10.993450249999999</c:v>
                </c:pt>
                <c:pt idx="322">
                  <c:v>10.953175299999998</c:v>
                </c:pt>
                <c:pt idx="323">
                  <c:v>10.971385979999999</c:v>
                </c:pt>
                <c:pt idx="324">
                  <c:v>10.856143679999999</c:v>
                </c:pt>
                <c:pt idx="325">
                  <c:v>10.756100350000001</c:v>
                </c:pt>
                <c:pt idx="326">
                  <c:v>10.837180009999999</c:v>
                </c:pt>
                <c:pt idx="327">
                  <c:v>10.704217019999998</c:v>
                </c:pt>
                <c:pt idx="328">
                  <c:v>10.632216369999998</c:v>
                </c:pt>
                <c:pt idx="329">
                  <c:v>10.703412119999999</c:v>
                </c:pt>
                <c:pt idx="330">
                  <c:v>10.75748016</c:v>
                </c:pt>
                <c:pt idx="331">
                  <c:v>10.680673639999998</c:v>
                </c:pt>
                <c:pt idx="332">
                  <c:v>10.634288059999999</c:v>
                </c:pt>
                <c:pt idx="333">
                  <c:v>10.60068484</c:v>
                </c:pt>
                <c:pt idx="334">
                  <c:v>10.769952909999999</c:v>
                </c:pt>
                <c:pt idx="335">
                  <c:v>10.738433749999999</c:v>
                </c:pt>
                <c:pt idx="336">
                  <c:v>10.789989739999999</c:v>
                </c:pt>
                <c:pt idx="337">
                  <c:v>10.854250369999999</c:v>
                </c:pt>
                <c:pt idx="338">
                  <c:v>11.690846599999999</c:v>
                </c:pt>
                <c:pt idx="339">
                  <c:v>11.887968429999999</c:v>
                </c:pt>
                <c:pt idx="340">
                  <c:v>11.77063742</c:v>
                </c:pt>
                <c:pt idx="341">
                  <c:v>11.93761864</c:v>
                </c:pt>
                <c:pt idx="342">
                  <c:v>11.87766789</c:v>
                </c:pt>
                <c:pt idx="343">
                  <c:v>11.67843089</c:v>
                </c:pt>
                <c:pt idx="344">
                  <c:v>11.793477769999999</c:v>
                </c:pt>
                <c:pt idx="345">
                  <c:v>11.844306099999999</c:v>
                </c:pt>
                <c:pt idx="346">
                  <c:v>11.754851539999999</c:v>
                </c:pt>
                <c:pt idx="347">
                  <c:v>11.60991679</c:v>
                </c:pt>
                <c:pt idx="348">
                  <c:v>11.47197574</c:v>
                </c:pt>
                <c:pt idx="349">
                  <c:v>11.395265389999999</c:v>
                </c:pt>
                <c:pt idx="350">
                  <c:v>11.410334849999998</c:v>
                </c:pt>
                <c:pt idx="351">
                  <c:v>11.483545719999999</c:v>
                </c:pt>
                <c:pt idx="352">
                  <c:v>11.21323151</c:v>
                </c:pt>
                <c:pt idx="353">
                  <c:v>11.12898375</c:v>
                </c:pt>
                <c:pt idx="354">
                  <c:v>10.405124199999999</c:v>
                </c:pt>
                <c:pt idx="355">
                  <c:v>11.28698164</c:v>
                </c:pt>
                <c:pt idx="356">
                  <c:v>11.1881032</c:v>
                </c:pt>
                <c:pt idx="357">
                  <c:v>11.107228409999999</c:v>
                </c:pt>
                <c:pt idx="358">
                  <c:v>11.388077169999999</c:v>
                </c:pt>
                <c:pt idx="359">
                  <c:v>11.388077169999999</c:v>
                </c:pt>
                <c:pt idx="360">
                  <c:v>11.43246581</c:v>
                </c:pt>
                <c:pt idx="361">
                  <c:v>11.30775905</c:v>
                </c:pt>
                <c:pt idx="362">
                  <c:v>11.35104859</c:v>
                </c:pt>
                <c:pt idx="363">
                  <c:v>11.38592345</c:v>
                </c:pt>
                <c:pt idx="364">
                  <c:v>11.43435195</c:v>
                </c:pt>
                <c:pt idx="365">
                  <c:v>11.450673219999999</c:v>
                </c:pt>
                <c:pt idx="366">
                  <c:v>11.46703368</c:v>
                </c:pt>
                <c:pt idx="367">
                  <c:v>11.426465459999999</c:v>
                </c:pt>
                <c:pt idx="368">
                  <c:v>11.49872566</c:v>
                </c:pt>
                <c:pt idx="369">
                  <c:v>11.410334849999998</c:v>
                </c:pt>
                <c:pt idx="370">
                  <c:v>11.464423069999999</c:v>
                </c:pt>
                <c:pt idx="371">
                  <c:v>11.459345579999999</c:v>
                </c:pt>
                <c:pt idx="372">
                  <c:v>11.532788799999999</c:v>
                </c:pt>
                <c:pt idx="373">
                  <c:v>11.446292279999998</c:v>
                </c:pt>
                <c:pt idx="374">
                  <c:v>11.63746297</c:v>
                </c:pt>
                <c:pt idx="375">
                  <c:v>11.426465459999999</c:v>
                </c:pt>
                <c:pt idx="376">
                  <c:v>11.55784334</c:v>
                </c:pt>
                <c:pt idx="377">
                  <c:v>11.510499129999999</c:v>
                </c:pt>
                <c:pt idx="378">
                  <c:v>11.581275029999999</c:v>
                </c:pt>
                <c:pt idx="379">
                  <c:v>11.49872566</c:v>
                </c:pt>
                <c:pt idx="380">
                  <c:v>11.53099518</c:v>
                </c:pt>
                <c:pt idx="381">
                  <c:v>11.55383406</c:v>
                </c:pt>
                <c:pt idx="382">
                  <c:v>11.466250779999999</c:v>
                </c:pt>
                <c:pt idx="383">
                  <c:v>11.54015338</c:v>
                </c:pt>
                <c:pt idx="384">
                  <c:v>11.541951099999999</c:v>
                </c:pt>
                <c:pt idx="385">
                  <c:v>11.510499129999999</c:v>
                </c:pt>
                <c:pt idx="386">
                  <c:v>11.573982839999999</c:v>
                </c:pt>
                <c:pt idx="387">
                  <c:v>11.573982839999999</c:v>
                </c:pt>
                <c:pt idx="388">
                  <c:v>11.673306819999999</c:v>
                </c:pt>
                <c:pt idx="389">
                  <c:v>11.713406729999999</c:v>
                </c:pt>
                <c:pt idx="390">
                  <c:v>11.87286943</c:v>
                </c:pt>
                <c:pt idx="391">
                  <c:v>11.712887239999999</c:v>
                </c:pt>
                <c:pt idx="392">
                  <c:v>11.887968429999999</c:v>
                </c:pt>
                <c:pt idx="393">
                  <c:v>11.917254309999999</c:v>
                </c:pt>
                <c:pt idx="394">
                  <c:v>11.907463239999998</c:v>
                </c:pt>
                <c:pt idx="395">
                  <c:v>11.867501129999999</c:v>
                </c:pt>
                <c:pt idx="396">
                  <c:v>11.948835189999999</c:v>
                </c:pt>
                <c:pt idx="397">
                  <c:v>12.113352669999999</c:v>
                </c:pt>
                <c:pt idx="398">
                  <c:v>12.081362309999999</c:v>
                </c:pt>
                <c:pt idx="399">
                  <c:v>12.18793745</c:v>
                </c:pt>
                <c:pt idx="400">
                  <c:v>11.942172299999999</c:v>
                </c:pt>
                <c:pt idx="401">
                  <c:v>11.868380419999999</c:v>
                </c:pt>
                <c:pt idx="402">
                  <c:v>11.920881089999998</c:v>
                </c:pt>
                <c:pt idx="403">
                  <c:v>11.911240489999999</c:v>
                </c:pt>
                <c:pt idx="404">
                  <c:v>11.843701039999999</c:v>
                </c:pt>
                <c:pt idx="405">
                  <c:v>11.719597009999999</c:v>
                </c:pt>
                <c:pt idx="406">
                  <c:v>11.686680449999999</c:v>
                </c:pt>
                <c:pt idx="407">
                  <c:v>11.686680449999999</c:v>
                </c:pt>
                <c:pt idx="408">
                  <c:v>11.785650919999998</c:v>
                </c:pt>
                <c:pt idx="409">
                  <c:v>11.712567499999999</c:v>
                </c:pt>
                <c:pt idx="410">
                  <c:v>11.746185729999999</c:v>
                </c:pt>
                <c:pt idx="411">
                  <c:v>11.697861379999999</c:v>
                </c:pt>
                <c:pt idx="412">
                  <c:v>11.796024889999998</c:v>
                </c:pt>
                <c:pt idx="413">
                  <c:v>11.746185729999999</c:v>
                </c:pt>
                <c:pt idx="414">
                  <c:v>11.75315273</c:v>
                </c:pt>
                <c:pt idx="415">
                  <c:v>11.82826635</c:v>
                </c:pt>
                <c:pt idx="416">
                  <c:v>11.96022346</c:v>
                </c:pt>
                <c:pt idx="417">
                  <c:v>12.01571828</c:v>
                </c:pt>
                <c:pt idx="418">
                  <c:v>11.982099259999998</c:v>
                </c:pt>
                <c:pt idx="419">
                  <c:v>12.01571828</c:v>
                </c:pt>
                <c:pt idx="420">
                  <c:v>12.01571828</c:v>
                </c:pt>
                <c:pt idx="421">
                  <c:v>11.982099259999998</c:v>
                </c:pt>
                <c:pt idx="422">
                  <c:v>12.12384312</c:v>
                </c:pt>
                <c:pt idx="423">
                  <c:v>12.156501209999998</c:v>
                </c:pt>
                <c:pt idx="424">
                  <c:v>12.18793745</c:v>
                </c:pt>
                <c:pt idx="425">
                  <c:v>12.261296139999999</c:v>
                </c:pt>
                <c:pt idx="426">
                  <c:v>12.18793745</c:v>
                </c:pt>
                <c:pt idx="427">
                  <c:v>12.18793745</c:v>
                </c:pt>
                <c:pt idx="428">
                  <c:v>12.229467489999999</c:v>
                </c:pt>
                <c:pt idx="429">
                  <c:v>12.229467489999999</c:v>
                </c:pt>
                <c:pt idx="430">
                  <c:v>12.261296139999999</c:v>
                </c:pt>
                <c:pt idx="431">
                  <c:v>12.261296139999999</c:v>
                </c:pt>
                <c:pt idx="432">
                  <c:v>12.374176139999999</c:v>
                </c:pt>
                <c:pt idx="433">
                  <c:v>12.443553949999998</c:v>
                </c:pt>
                <c:pt idx="434">
                  <c:v>12.342535989999998</c:v>
                </c:pt>
                <c:pt idx="435">
                  <c:v>12.375734959999999</c:v>
                </c:pt>
                <c:pt idx="436">
                  <c:v>12.408679829999999</c:v>
                </c:pt>
                <c:pt idx="437">
                  <c:v>12.549697599999998</c:v>
                </c:pt>
                <c:pt idx="438">
                  <c:v>12.55309995</c:v>
                </c:pt>
                <c:pt idx="439">
                  <c:v>12.581829839999999</c:v>
                </c:pt>
                <c:pt idx="440">
                  <c:v>12.54948929</c:v>
                </c:pt>
                <c:pt idx="441">
                  <c:v>12.623444509999999</c:v>
                </c:pt>
                <c:pt idx="442">
                  <c:v>12.623444509999999</c:v>
                </c:pt>
                <c:pt idx="443">
                  <c:v>12.623444509999999</c:v>
                </c:pt>
                <c:pt idx="444">
                  <c:v>12.72284561</c:v>
                </c:pt>
                <c:pt idx="445">
                  <c:v>12.655121099999999</c:v>
                </c:pt>
                <c:pt idx="446">
                  <c:v>12.72284561</c:v>
                </c:pt>
                <c:pt idx="447">
                  <c:v>12.72284561</c:v>
                </c:pt>
                <c:pt idx="448">
                  <c:v>12.72284561</c:v>
                </c:pt>
                <c:pt idx="449">
                  <c:v>12.72284561</c:v>
                </c:pt>
                <c:pt idx="450">
                  <c:v>12.797210529999999</c:v>
                </c:pt>
                <c:pt idx="451">
                  <c:v>12.797210529999999</c:v>
                </c:pt>
                <c:pt idx="452">
                  <c:v>12.8700063</c:v>
                </c:pt>
                <c:pt idx="453">
                  <c:v>12.868738349999999</c:v>
                </c:pt>
                <c:pt idx="454">
                  <c:v>12.935045899999999</c:v>
                </c:pt>
                <c:pt idx="455">
                  <c:v>12.97770495</c:v>
                </c:pt>
                <c:pt idx="456">
                  <c:v>12.975792169999998</c:v>
                </c:pt>
                <c:pt idx="457">
                  <c:v>12.944842509999999</c:v>
                </c:pt>
                <c:pt idx="458">
                  <c:v>13.05037076</c:v>
                </c:pt>
                <c:pt idx="459">
                  <c:v>12.980218039999999</c:v>
                </c:pt>
                <c:pt idx="460">
                  <c:v>13.01073796</c:v>
                </c:pt>
                <c:pt idx="461">
                  <c:v>13.007697799999999</c:v>
                </c:pt>
                <c:pt idx="462">
                  <c:v>13.076711199999998</c:v>
                </c:pt>
                <c:pt idx="463">
                  <c:v>13.0690077</c:v>
                </c:pt>
                <c:pt idx="464">
                  <c:v>13.123554459999999</c:v>
                </c:pt>
                <c:pt idx="465">
                  <c:v>13.163292799999999</c:v>
                </c:pt>
                <c:pt idx="466">
                  <c:v>13.22892845</c:v>
                </c:pt>
                <c:pt idx="467">
                  <c:v>13.22892845</c:v>
                </c:pt>
                <c:pt idx="468">
                  <c:v>13.230436879999999</c:v>
                </c:pt>
                <c:pt idx="469">
                  <c:v>13.230436879999999</c:v>
                </c:pt>
                <c:pt idx="470">
                  <c:v>13.261171189999999</c:v>
                </c:pt>
                <c:pt idx="471">
                  <c:v>13.261171189999999</c:v>
                </c:pt>
                <c:pt idx="472">
                  <c:v>13.22892845</c:v>
                </c:pt>
                <c:pt idx="473">
                  <c:v>13.22892845</c:v>
                </c:pt>
                <c:pt idx="474">
                  <c:v>13.22892845</c:v>
                </c:pt>
                <c:pt idx="475">
                  <c:v>13.261171189999999</c:v>
                </c:pt>
                <c:pt idx="476">
                  <c:v>13.22892845</c:v>
                </c:pt>
                <c:pt idx="477">
                  <c:v>13.261171189999999</c:v>
                </c:pt>
                <c:pt idx="478">
                  <c:v>13.218426529999999</c:v>
                </c:pt>
                <c:pt idx="479">
                  <c:v>13.22892845</c:v>
                </c:pt>
                <c:pt idx="480">
                  <c:v>13.218426529999999</c:v>
                </c:pt>
                <c:pt idx="481">
                  <c:v>13.261171189999999</c:v>
                </c:pt>
                <c:pt idx="482">
                  <c:v>15.481249999999999</c:v>
                </c:pt>
                <c:pt idx="483">
                  <c:v>30.271249999999998</c:v>
                </c:pt>
              </c:numCache>
            </c:numRef>
          </c:yVal>
        </c:ser>
        <c:ser>
          <c:idx val="2"/>
          <c:order val="2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85</c:v>
              </c:pt>
              <c:pt idx="1">
                <c:v>230</c:v>
              </c:pt>
            </c:numLit>
          </c:xVal>
          <c:yVal>
            <c:numRef>
              <c:f>('Placer River Overflow (627)'!$H$34,'Placer River Overflow (627)'!$H$34)</c:f>
              <c:numCache>
                <c:formatCode>General</c:formatCode>
                <c:ptCount val="2"/>
                <c:pt idx="0">
                  <c:v>16.2</c:v>
                </c:pt>
                <c:pt idx="1">
                  <c:v>16.2</c:v>
                </c:pt>
              </c:numCache>
            </c:numRef>
          </c:yVal>
        </c:ser>
        <c:ser>
          <c:idx val="3"/>
          <c:order val="3"/>
          <c:tx>
            <c:strRef>
              <c:f>'Placer River Overflow (627)'!$G$35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85</c:v>
              </c:pt>
              <c:pt idx="1">
                <c:v>230</c:v>
              </c:pt>
            </c:numLit>
          </c:xVal>
          <c:yVal>
            <c:numRef>
              <c:f>('Placer River Overflow (627)'!$H$35,'Placer River Overflow (627)'!$H$35)</c:f>
              <c:numCache>
                <c:formatCode>General</c:formatCode>
                <c:ptCount val="2"/>
                <c:pt idx="0">
                  <c:v>-17.100000000000001</c:v>
                </c:pt>
                <c:pt idx="1">
                  <c:v>-17.100000000000001</c:v>
                </c:pt>
              </c:numCache>
            </c:numRef>
          </c:yVal>
        </c:ser>
        <c:ser>
          <c:idx val="4"/>
          <c:order val="4"/>
          <c:tx>
            <c:strRef>
              <c:f>'Placer River Overflow (627)'!$G$36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85</c:v>
              </c:pt>
              <c:pt idx="1">
                <c:v>230</c:v>
              </c:pt>
            </c:numLit>
          </c:xVal>
          <c:yVal>
            <c:numRef>
              <c:f>('Placer River Overflow (627)'!$H$36,'Placer River Overflow (627)'!$H$36)</c:f>
              <c:numCache>
                <c:formatCode>General</c:formatCode>
                <c:ptCount val="2"/>
                <c:pt idx="0">
                  <c:v>21.6</c:v>
                </c:pt>
                <c:pt idx="1">
                  <c:v>21.6</c:v>
                </c:pt>
              </c:numCache>
            </c:numRef>
          </c:yVal>
        </c:ser>
        <c:ser>
          <c:idx val="5"/>
          <c:order val="5"/>
          <c:tx>
            <c:strRef>
              <c:f>'Placer River Overflow (627)'!$G$37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85</c:v>
              </c:pt>
              <c:pt idx="1">
                <c:v>230</c:v>
              </c:pt>
            </c:numLit>
          </c:xVal>
          <c:yVal>
            <c:numRef>
              <c:f>('Placer River Overflow (627)'!$H$37,'Placer River Overflow (627)'!$H$37)</c:f>
              <c:numCache>
                <c:formatCode>General</c:formatCode>
                <c:ptCount val="2"/>
                <c:pt idx="0">
                  <c:v>-23.3</c:v>
                </c:pt>
                <c:pt idx="1">
                  <c:v>-23.3</c:v>
                </c:pt>
              </c:numCache>
            </c:numRef>
          </c:yVal>
        </c:ser>
        <c:ser>
          <c:idx val="6"/>
          <c:order val="6"/>
          <c:tx>
            <c:strRef>
              <c:f>'Placer River Overflow (627)'!$G$38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85</c:v>
              </c:pt>
              <c:pt idx="1">
                <c:v>230</c:v>
              </c:pt>
            </c:numLit>
          </c:xVal>
          <c:yVal>
            <c:numRef>
              <c:f>('Placer River Overflow (627)'!$H$38,'Placer River Overflow (627)'!$H$38)</c:f>
              <c:numCache>
                <c:formatCode>General</c:formatCode>
                <c:ptCount val="2"/>
                <c:pt idx="0">
                  <c:v>17.239999999999998</c:v>
                </c:pt>
                <c:pt idx="1">
                  <c:v>17.239999999999998</c:v>
                </c:pt>
              </c:numCache>
            </c:numRef>
          </c:yVal>
        </c:ser>
        <c:dLbls/>
        <c:axId val="83927040"/>
        <c:axId val="83928960"/>
      </c:scatterChart>
      <c:valAx>
        <c:axId val="83927040"/>
        <c:scaling>
          <c:orientation val="minMax"/>
          <c:max val="32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</a:t>
                </a:r>
                <a:r>
                  <a:rPr lang="en-US" baseline="0"/>
                  <a:t> bank, in feet</a:t>
                </a:r>
              </a:p>
            </c:rich>
          </c:tx>
        </c:title>
        <c:numFmt formatCode="General" sourceLinked="1"/>
        <c:majorTickMark val="in"/>
        <c:tickLblPos val="nextTo"/>
        <c:crossAx val="83928960"/>
        <c:crossesAt val="-24"/>
        <c:crossBetween val="midCat"/>
      </c:valAx>
      <c:valAx>
        <c:axId val="83928960"/>
        <c:scaling>
          <c:orientation val="minMax"/>
          <c:max val="31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83927040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629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'Placer Main Crossing (629)'!$H$34:$H$121</c:f>
              <c:numCache>
                <c:formatCode>General</c:formatCode>
                <c:ptCount val="88"/>
                <c:pt idx="0">
                  <c:v>0</c:v>
                </c:pt>
                <c:pt idx="1">
                  <c:v>486.5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79.916666666666671</c:v>
                </c:pt>
                <c:pt idx="6">
                  <c:v>79.916666666666671</c:v>
                </c:pt>
                <c:pt idx="7">
                  <c:v>79.916666666666671</c:v>
                </c:pt>
                <c:pt idx="8">
                  <c:v>79.916666666666671</c:v>
                </c:pt>
                <c:pt idx="9">
                  <c:v>80.583333333333343</c:v>
                </c:pt>
                <c:pt idx="10">
                  <c:v>80.583333333333343</c:v>
                </c:pt>
                <c:pt idx="11">
                  <c:v>80.583333333333343</c:v>
                </c:pt>
                <c:pt idx="12">
                  <c:v>80.583333333333343</c:v>
                </c:pt>
                <c:pt idx="13">
                  <c:v>81.916666666666671</c:v>
                </c:pt>
                <c:pt idx="14">
                  <c:v>81.916666666666671</c:v>
                </c:pt>
                <c:pt idx="15">
                  <c:v>81.916666666666671</c:v>
                </c:pt>
                <c:pt idx="16">
                  <c:v>81.916666666666671</c:v>
                </c:pt>
                <c:pt idx="17">
                  <c:v>82.583333333333343</c:v>
                </c:pt>
                <c:pt idx="18">
                  <c:v>82.583333333333343</c:v>
                </c:pt>
                <c:pt idx="19">
                  <c:v>82.583333333333343</c:v>
                </c:pt>
                <c:pt idx="20">
                  <c:v>82.583333333333343</c:v>
                </c:pt>
                <c:pt idx="21">
                  <c:v>160.91666666666666</c:v>
                </c:pt>
                <c:pt idx="22">
                  <c:v>160.91666666666666</c:v>
                </c:pt>
                <c:pt idx="23">
                  <c:v>160.91666666666666</c:v>
                </c:pt>
                <c:pt idx="24">
                  <c:v>160.91666666666666</c:v>
                </c:pt>
                <c:pt idx="25">
                  <c:v>161.58333333333331</c:v>
                </c:pt>
                <c:pt idx="26">
                  <c:v>161.58333333333331</c:v>
                </c:pt>
                <c:pt idx="27">
                  <c:v>161.58333333333331</c:v>
                </c:pt>
                <c:pt idx="28">
                  <c:v>161.58333333333331</c:v>
                </c:pt>
                <c:pt idx="29">
                  <c:v>162.91666666666666</c:v>
                </c:pt>
                <c:pt idx="30">
                  <c:v>162.91666666666666</c:v>
                </c:pt>
                <c:pt idx="31">
                  <c:v>162.91666666666666</c:v>
                </c:pt>
                <c:pt idx="32">
                  <c:v>162.91666666666666</c:v>
                </c:pt>
                <c:pt idx="33">
                  <c:v>163.58333333333331</c:v>
                </c:pt>
                <c:pt idx="34">
                  <c:v>163.58333333333331</c:v>
                </c:pt>
                <c:pt idx="35">
                  <c:v>163.58333333333331</c:v>
                </c:pt>
                <c:pt idx="36">
                  <c:v>163.58333333333331</c:v>
                </c:pt>
                <c:pt idx="37">
                  <c:v>241.91666666666666</c:v>
                </c:pt>
                <c:pt idx="38">
                  <c:v>241.91666666666666</c:v>
                </c:pt>
                <c:pt idx="39">
                  <c:v>241.91666666666666</c:v>
                </c:pt>
                <c:pt idx="40">
                  <c:v>241.91666666666666</c:v>
                </c:pt>
                <c:pt idx="41">
                  <c:v>242.58333333333331</c:v>
                </c:pt>
                <c:pt idx="42">
                  <c:v>242.58333333333331</c:v>
                </c:pt>
                <c:pt idx="43">
                  <c:v>242.58333333333331</c:v>
                </c:pt>
                <c:pt idx="44">
                  <c:v>242.58333333333331</c:v>
                </c:pt>
                <c:pt idx="45">
                  <c:v>243.91666666666666</c:v>
                </c:pt>
                <c:pt idx="46">
                  <c:v>243.91666666666666</c:v>
                </c:pt>
                <c:pt idx="47">
                  <c:v>243.91666666666666</c:v>
                </c:pt>
                <c:pt idx="48">
                  <c:v>243.91666666666666</c:v>
                </c:pt>
                <c:pt idx="49">
                  <c:v>244.58333333333331</c:v>
                </c:pt>
                <c:pt idx="50">
                  <c:v>244.58333333333331</c:v>
                </c:pt>
                <c:pt idx="51">
                  <c:v>244.58333333333331</c:v>
                </c:pt>
                <c:pt idx="52">
                  <c:v>244.58333333333331</c:v>
                </c:pt>
                <c:pt idx="53">
                  <c:v>322.91666666666669</c:v>
                </c:pt>
                <c:pt idx="54">
                  <c:v>322.91666666666669</c:v>
                </c:pt>
                <c:pt idx="55">
                  <c:v>322.91666666666669</c:v>
                </c:pt>
                <c:pt idx="56">
                  <c:v>322.91666666666669</c:v>
                </c:pt>
                <c:pt idx="57">
                  <c:v>323.58333333333337</c:v>
                </c:pt>
                <c:pt idx="58">
                  <c:v>323.58333333333337</c:v>
                </c:pt>
                <c:pt idx="59">
                  <c:v>323.58333333333337</c:v>
                </c:pt>
                <c:pt idx="60">
                  <c:v>323.58333333333337</c:v>
                </c:pt>
                <c:pt idx="61">
                  <c:v>324.91666666666669</c:v>
                </c:pt>
                <c:pt idx="62">
                  <c:v>324.91666666666669</c:v>
                </c:pt>
                <c:pt idx="63">
                  <c:v>324.91666666666669</c:v>
                </c:pt>
                <c:pt idx="64">
                  <c:v>324.91666666666669</c:v>
                </c:pt>
                <c:pt idx="65">
                  <c:v>325.58333333333337</c:v>
                </c:pt>
                <c:pt idx="66">
                  <c:v>325.58333333333337</c:v>
                </c:pt>
                <c:pt idx="67">
                  <c:v>325.58333333333337</c:v>
                </c:pt>
                <c:pt idx="68">
                  <c:v>325.58333333333337</c:v>
                </c:pt>
                <c:pt idx="69">
                  <c:v>403.91666666666669</c:v>
                </c:pt>
                <c:pt idx="70">
                  <c:v>403.91666666666669</c:v>
                </c:pt>
                <c:pt idx="71">
                  <c:v>403.91666666666669</c:v>
                </c:pt>
                <c:pt idx="72">
                  <c:v>403.91666666666669</c:v>
                </c:pt>
                <c:pt idx="73">
                  <c:v>404.58333333333337</c:v>
                </c:pt>
                <c:pt idx="74">
                  <c:v>404.58333333333337</c:v>
                </c:pt>
                <c:pt idx="75">
                  <c:v>404.58333333333337</c:v>
                </c:pt>
                <c:pt idx="76">
                  <c:v>404.58333333333337</c:v>
                </c:pt>
                <c:pt idx="77">
                  <c:v>405.91666666666669</c:v>
                </c:pt>
                <c:pt idx="78">
                  <c:v>405.91666666666669</c:v>
                </c:pt>
                <c:pt idx="79">
                  <c:v>405.91666666666669</c:v>
                </c:pt>
                <c:pt idx="80">
                  <c:v>405.91666666666669</c:v>
                </c:pt>
                <c:pt idx="81">
                  <c:v>406.58333333333337</c:v>
                </c:pt>
                <c:pt idx="82">
                  <c:v>406.58333333333337</c:v>
                </c:pt>
                <c:pt idx="83">
                  <c:v>406.58333333333337</c:v>
                </c:pt>
                <c:pt idx="84">
                  <c:v>406.58333333333337</c:v>
                </c:pt>
                <c:pt idx="85">
                  <c:v>486.5</c:v>
                </c:pt>
                <c:pt idx="86">
                  <c:v>486.5</c:v>
                </c:pt>
                <c:pt idx="87">
                  <c:v>486.5</c:v>
                </c:pt>
              </c:numCache>
            </c:numRef>
          </c:xVal>
          <c:yVal>
            <c:numRef>
              <c:f>'Placer Main Crossing (629)'!$I$34:$I$121</c:f>
              <c:numCache>
                <c:formatCode>General</c:formatCode>
                <c:ptCount val="88"/>
                <c:pt idx="0">
                  <c:v>30.5</c:v>
                </c:pt>
                <c:pt idx="1">
                  <c:v>30.5</c:v>
                </c:pt>
                <c:pt idx="2">
                  <c:v>30.5</c:v>
                </c:pt>
                <c:pt idx="3">
                  <c:v>26.3</c:v>
                </c:pt>
                <c:pt idx="4">
                  <c:v>26.3</c:v>
                </c:pt>
                <c:pt idx="5">
                  <c:v>26.3</c:v>
                </c:pt>
                <c:pt idx="6">
                  <c:v>26.3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26.3</c:v>
                </c:pt>
                <c:pt idx="20">
                  <c:v>26.3</c:v>
                </c:pt>
                <c:pt idx="21">
                  <c:v>26.3</c:v>
                </c:pt>
                <c:pt idx="22">
                  <c:v>26.3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26.3</c:v>
                </c:pt>
                <c:pt idx="36">
                  <c:v>26.3</c:v>
                </c:pt>
                <c:pt idx="37">
                  <c:v>26.3</c:v>
                </c:pt>
                <c:pt idx="38">
                  <c:v>26.3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-20</c:v>
                </c:pt>
                <c:pt idx="44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26.3</c:v>
                </c:pt>
                <c:pt idx="52">
                  <c:v>26.3</c:v>
                </c:pt>
                <c:pt idx="53">
                  <c:v>26.3</c:v>
                </c:pt>
                <c:pt idx="54">
                  <c:v>26.3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-20</c:v>
                </c:pt>
                <c:pt idx="60">
                  <c:v>-20</c:v>
                </c:pt>
                <c:pt idx="61">
                  <c:v>-20</c:v>
                </c:pt>
                <c:pt idx="62">
                  <c:v>-20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26.3</c:v>
                </c:pt>
                <c:pt idx="68">
                  <c:v>26.3</c:v>
                </c:pt>
                <c:pt idx="69">
                  <c:v>26.3</c:v>
                </c:pt>
                <c:pt idx="70">
                  <c:v>26.3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-20</c:v>
                </c:pt>
                <c:pt idx="76">
                  <c:v>-20</c:v>
                </c:pt>
                <c:pt idx="77">
                  <c:v>-20</c:v>
                </c:pt>
                <c:pt idx="78">
                  <c:v>-20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26.3</c:v>
                </c:pt>
                <c:pt idx="84">
                  <c:v>26.3</c:v>
                </c:pt>
                <c:pt idx="85">
                  <c:v>26.3</c:v>
                </c:pt>
                <c:pt idx="86">
                  <c:v>26.3</c:v>
                </c:pt>
                <c:pt idx="87">
                  <c:v>30.5</c:v>
                </c:pt>
              </c:numCache>
            </c:numRef>
          </c:yVal>
        </c:ser>
        <c:ser>
          <c:idx val="0"/>
          <c:order val="1"/>
          <c:tx>
            <c:strRef>
              <c:f>'Placer Main Crossing (629)'!$A$34</c:f>
              <c:strCache>
                <c:ptCount val="1"/>
                <c:pt idx="0">
                  <c:v>7/23/2008 US</c:v>
                </c:pt>
              </c:strCache>
            </c:strRef>
          </c:tx>
          <c:marker>
            <c:symbol val="diamond"/>
            <c:size val="5"/>
          </c:marker>
          <c:xVal>
            <c:numRef>
              <c:f>'Placer Main Crossing (629)'!$A$36:$A$819</c:f>
              <c:numCache>
                <c:formatCode>General</c:formatCode>
                <c:ptCount val="784"/>
                <c:pt idx="0">
                  <c:v>0</c:v>
                </c:pt>
                <c:pt idx="1">
                  <c:v>36.424588669999991</c:v>
                </c:pt>
                <c:pt idx="2">
                  <c:v>51.424588669999991</c:v>
                </c:pt>
                <c:pt idx="3">
                  <c:v>51.715611489999993</c:v>
                </c:pt>
                <c:pt idx="4">
                  <c:v>51.843653889999992</c:v>
                </c:pt>
                <c:pt idx="5">
                  <c:v>52.076098839999993</c:v>
                </c:pt>
                <c:pt idx="6">
                  <c:v>52.095090379999995</c:v>
                </c:pt>
                <c:pt idx="7">
                  <c:v>51.967898019999993</c:v>
                </c:pt>
                <c:pt idx="8">
                  <c:v>52.132096099999991</c:v>
                </c:pt>
                <c:pt idx="9">
                  <c:v>52.132096099999991</c:v>
                </c:pt>
                <c:pt idx="10">
                  <c:v>52.132096099999991</c:v>
                </c:pt>
                <c:pt idx="11">
                  <c:v>52.509474979999993</c:v>
                </c:pt>
                <c:pt idx="12">
                  <c:v>52.509474979999993</c:v>
                </c:pt>
                <c:pt idx="13">
                  <c:v>53.611551489999989</c:v>
                </c:pt>
                <c:pt idx="14">
                  <c:v>53.893505019999992</c:v>
                </c:pt>
                <c:pt idx="15">
                  <c:v>54.20031569999999</c:v>
                </c:pt>
                <c:pt idx="16">
                  <c:v>54.528265899999994</c:v>
                </c:pt>
                <c:pt idx="17">
                  <c:v>54.852695699999991</c:v>
                </c:pt>
                <c:pt idx="18">
                  <c:v>55.006752279999994</c:v>
                </c:pt>
                <c:pt idx="19">
                  <c:v>55.175063059999992</c:v>
                </c:pt>
                <c:pt idx="20">
                  <c:v>55.255805749999993</c:v>
                </c:pt>
                <c:pt idx="21">
                  <c:v>55.330195899999993</c:v>
                </c:pt>
                <c:pt idx="22">
                  <c:v>55.362100319999989</c:v>
                </c:pt>
                <c:pt idx="23">
                  <c:v>55.418225089999993</c:v>
                </c:pt>
                <c:pt idx="24">
                  <c:v>54.597383029999989</c:v>
                </c:pt>
                <c:pt idx="25">
                  <c:v>54.350927569999989</c:v>
                </c:pt>
                <c:pt idx="26">
                  <c:v>54.411586199999988</c:v>
                </c:pt>
                <c:pt idx="27">
                  <c:v>54.534682749999995</c:v>
                </c:pt>
                <c:pt idx="28">
                  <c:v>55.057533419999992</c:v>
                </c:pt>
                <c:pt idx="29">
                  <c:v>55.476122979999992</c:v>
                </c:pt>
                <c:pt idx="30">
                  <c:v>55.902813359999989</c:v>
                </c:pt>
                <c:pt idx="31">
                  <c:v>55.902813359999989</c:v>
                </c:pt>
                <c:pt idx="32">
                  <c:v>56.880518809999991</c:v>
                </c:pt>
                <c:pt idx="33">
                  <c:v>57.499580699999989</c:v>
                </c:pt>
                <c:pt idx="34">
                  <c:v>58.110225899999989</c:v>
                </c:pt>
                <c:pt idx="35">
                  <c:v>58.799045099999994</c:v>
                </c:pt>
                <c:pt idx="36">
                  <c:v>58.799045099999994</c:v>
                </c:pt>
                <c:pt idx="37">
                  <c:v>60.220301629999994</c:v>
                </c:pt>
                <c:pt idx="38">
                  <c:v>60.868671349999993</c:v>
                </c:pt>
                <c:pt idx="39">
                  <c:v>61.545397409999993</c:v>
                </c:pt>
                <c:pt idx="40">
                  <c:v>62.083949749999988</c:v>
                </c:pt>
                <c:pt idx="41">
                  <c:v>62.691831759999992</c:v>
                </c:pt>
                <c:pt idx="42">
                  <c:v>62.691831759999992</c:v>
                </c:pt>
                <c:pt idx="43">
                  <c:v>62.691831759999992</c:v>
                </c:pt>
                <c:pt idx="44">
                  <c:v>64.539482249999992</c:v>
                </c:pt>
                <c:pt idx="45">
                  <c:v>65.149912959999995</c:v>
                </c:pt>
                <c:pt idx="46">
                  <c:v>65.149912959999995</c:v>
                </c:pt>
                <c:pt idx="47">
                  <c:v>65.149912959999995</c:v>
                </c:pt>
                <c:pt idx="48">
                  <c:v>66.116327509999991</c:v>
                </c:pt>
                <c:pt idx="49">
                  <c:v>66.401661379999993</c:v>
                </c:pt>
                <c:pt idx="50">
                  <c:v>66.750756649999985</c:v>
                </c:pt>
                <c:pt idx="51">
                  <c:v>67.039564179999985</c:v>
                </c:pt>
                <c:pt idx="52">
                  <c:v>67.039564179999985</c:v>
                </c:pt>
                <c:pt idx="53">
                  <c:v>67.312864699999992</c:v>
                </c:pt>
                <c:pt idx="54">
                  <c:v>67.587757619999991</c:v>
                </c:pt>
                <c:pt idx="55">
                  <c:v>67.803436829999995</c:v>
                </c:pt>
                <c:pt idx="56">
                  <c:v>67.999492169999996</c:v>
                </c:pt>
                <c:pt idx="57">
                  <c:v>68.220464159999992</c:v>
                </c:pt>
                <c:pt idx="58">
                  <c:v>68.246749279999989</c:v>
                </c:pt>
                <c:pt idx="59">
                  <c:v>68.671202039999997</c:v>
                </c:pt>
                <c:pt idx="60">
                  <c:v>68.823319599999991</c:v>
                </c:pt>
                <c:pt idx="61">
                  <c:v>69.274863539999984</c:v>
                </c:pt>
                <c:pt idx="62">
                  <c:v>69.679476689999987</c:v>
                </c:pt>
                <c:pt idx="63">
                  <c:v>70.065590709999995</c:v>
                </c:pt>
                <c:pt idx="64">
                  <c:v>70.430042689999993</c:v>
                </c:pt>
                <c:pt idx="65">
                  <c:v>70.876712829999988</c:v>
                </c:pt>
                <c:pt idx="66">
                  <c:v>71.37511533</c:v>
                </c:pt>
                <c:pt idx="67">
                  <c:v>71.918902349999996</c:v>
                </c:pt>
                <c:pt idx="68">
                  <c:v>72.433070889999996</c:v>
                </c:pt>
                <c:pt idx="69">
                  <c:v>72.976209339999997</c:v>
                </c:pt>
                <c:pt idx="70">
                  <c:v>73.707112049999992</c:v>
                </c:pt>
                <c:pt idx="71">
                  <c:v>74.162139969999998</c:v>
                </c:pt>
                <c:pt idx="72">
                  <c:v>74.643474909999995</c:v>
                </c:pt>
                <c:pt idx="73">
                  <c:v>75.173673509999986</c:v>
                </c:pt>
                <c:pt idx="74">
                  <c:v>75.739086019999988</c:v>
                </c:pt>
                <c:pt idx="75">
                  <c:v>76.326843459999992</c:v>
                </c:pt>
                <c:pt idx="76">
                  <c:v>76.88478022999999</c:v>
                </c:pt>
                <c:pt idx="77">
                  <c:v>77.469493149999991</c:v>
                </c:pt>
                <c:pt idx="78">
                  <c:v>78.043871509999988</c:v>
                </c:pt>
                <c:pt idx="79">
                  <c:v>78.671996009999987</c:v>
                </c:pt>
                <c:pt idx="80">
                  <c:v>79.204675409999993</c:v>
                </c:pt>
                <c:pt idx="81">
                  <c:v>79.837995179999993</c:v>
                </c:pt>
                <c:pt idx="82">
                  <c:v>80.585613919999986</c:v>
                </c:pt>
                <c:pt idx="83">
                  <c:v>81.391609899999992</c:v>
                </c:pt>
                <c:pt idx="84">
                  <c:v>82.020801599999999</c:v>
                </c:pt>
                <c:pt idx="85">
                  <c:v>82.916584209999996</c:v>
                </c:pt>
                <c:pt idx="86">
                  <c:v>83.648386079999995</c:v>
                </c:pt>
                <c:pt idx="87">
                  <c:v>84.324653669999989</c:v>
                </c:pt>
                <c:pt idx="88">
                  <c:v>85.03363010999999</c:v>
                </c:pt>
                <c:pt idx="89">
                  <c:v>85.769318079999991</c:v>
                </c:pt>
                <c:pt idx="90">
                  <c:v>86.482054349999999</c:v>
                </c:pt>
                <c:pt idx="91">
                  <c:v>87.172456359999984</c:v>
                </c:pt>
                <c:pt idx="92">
                  <c:v>87.81423190999999</c:v>
                </c:pt>
                <c:pt idx="93">
                  <c:v>88.36051230999999</c:v>
                </c:pt>
                <c:pt idx="94">
                  <c:v>89.025179499999993</c:v>
                </c:pt>
                <c:pt idx="95">
                  <c:v>89.43851183999999</c:v>
                </c:pt>
                <c:pt idx="96">
                  <c:v>89.990738249999993</c:v>
                </c:pt>
                <c:pt idx="97">
                  <c:v>90.41726589999999</c:v>
                </c:pt>
                <c:pt idx="98">
                  <c:v>90.704875979999997</c:v>
                </c:pt>
                <c:pt idx="99">
                  <c:v>90.974364109999982</c:v>
                </c:pt>
                <c:pt idx="100">
                  <c:v>91.224958259999994</c:v>
                </c:pt>
                <c:pt idx="101">
                  <c:v>91.527878819999984</c:v>
                </c:pt>
                <c:pt idx="102">
                  <c:v>91.709549469999985</c:v>
                </c:pt>
                <c:pt idx="103">
                  <c:v>91.719788959999988</c:v>
                </c:pt>
                <c:pt idx="104">
                  <c:v>91.897332519999992</c:v>
                </c:pt>
                <c:pt idx="105">
                  <c:v>92.072522729999989</c:v>
                </c:pt>
                <c:pt idx="106">
                  <c:v>92.072522729999989</c:v>
                </c:pt>
                <c:pt idx="107">
                  <c:v>92.072522729999989</c:v>
                </c:pt>
                <c:pt idx="108">
                  <c:v>92.072522729999989</c:v>
                </c:pt>
                <c:pt idx="109">
                  <c:v>93.290247619999988</c:v>
                </c:pt>
                <c:pt idx="110">
                  <c:v>93.964733249999995</c:v>
                </c:pt>
                <c:pt idx="111">
                  <c:v>94.442864759999992</c:v>
                </c:pt>
                <c:pt idx="112">
                  <c:v>94.894046989999993</c:v>
                </c:pt>
                <c:pt idx="113">
                  <c:v>95.377878899999985</c:v>
                </c:pt>
                <c:pt idx="114">
                  <c:v>95.856476679999986</c:v>
                </c:pt>
                <c:pt idx="115">
                  <c:v>96.306570039999997</c:v>
                </c:pt>
                <c:pt idx="116">
                  <c:v>96.854921189999999</c:v>
                </c:pt>
                <c:pt idx="117">
                  <c:v>97.439620619999999</c:v>
                </c:pt>
                <c:pt idx="118">
                  <c:v>98.084007609999986</c:v>
                </c:pt>
                <c:pt idx="119">
                  <c:v>98.66384124999999</c:v>
                </c:pt>
                <c:pt idx="120">
                  <c:v>99.102202629999994</c:v>
                </c:pt>
                <c:pt idx="121">
                  <c:v>99.638258969999981</c:v>
                </c:pt>
                <c:pt idx="122">
                  <c:v>100.27795620999999</c:v>
                </c:pt>
                <c:pt idx="123">
                  <c:v>100.7168537</c:v>
                </c:pt>
                <c:pt idx="124">
                  <c:v>101.32866791999999</c:v>
                </c:pt>
                <c:pt idx="125">
                  <c:v>101.32866791999999</c:v>
                </c:pt>
                <c:pt idx="126">
                  <c:v>102.86355184999999</c:v>
                </c:pt>
                <c:pt idx="127">
                  <c:v>103.47258707999998</c:v>
                </c:pt>
                <c:pt idx="128">
                  <c:v>104.16278444999999</c:v>
                </c:pt>
                <c:pt idx="129">
                  <c:v>104.84482523999999</c:v>
                </c:pt>
                <c:pt idx="130">
                  <c:v>104.84482523999999</c:v>
                </c:pt>
                <c:pt idx="131">
                  <c:v>105.91145900999999</c:v>
                </c:pt>
                <c:pt idx="132">
                  <c:v>106.32902496</c:v>
                </c:pt>
                <c:pt idx="133">
                  <c:v>106.58224357999998</c:v>
                </c:pt>
                <c:pt idx="134">
                  <c:v>106.99323942999999</c:v>
                </c:pt>
                <c:pt idx="135">
                  <c:v>107.96291137</c:v>
                </c:pt>
                <c:pt idx="136">
                  <c:v>108.18532089999999</c:v>
                </c:pt>
                <c:pt idx="137">
                  <c:v>108.59399635</c:v>
                </c:pt>
                <c:pt idx="138">
                  <c:v>109.02350333999999</c:v>
                </c:pt>
                <c:pt idx="139">
                  <c:v>109.47124564999999</c:v>
                </c:pt>
                <c:pt idx="140">
                  <c:v>109.89992333999999</c:v>
                </c:pt>
                <c:pt idx="141">
                  <c:v>110.41275321999998</c:v>
                </c:pt>
                <c:pt idx="142">
                  <c:v>110.9981287</c:v>
                </c:pt>
                <c:pt idx="143">
                  <c:v>111.50978891999999</c:v>
                </c:pt>
                <c:pt idx="144">
                  <c:v>111.99717265999999</c:v>
                </c:pt>
                <c:pt idx="145">
                  <c:v>111.99717265999999</c:v>
                </c:pt>
                <c:pt idx="146">
                  <c:v>111.99717265999999</c:v>
                </c:pt>
                <c:pt idx="147">
                  <c:v>113.70638607999999</c:v>
                </c:pt>
                <c:pt idx="148">
                  <c:v>114.27671398999999</c:v>
                </c:pt>
                <c:pt idx="149">
                  <c:v>114.81128852999998</c:v>
                </c:pt>
                <c:pt idx="150">
                  <c:v>115.38232187999999</c:v>
                </c:pt>
                <c:pt idx="151">
                  <c:v>115.91697782999999</c:v>
                </c:pt>
                <c:pt idx="152">
                  <c:v>115.91697782999999</c:v>
                </c:pt>
                <c:pt idx="153">
                  <c:v>117.31283529999999</c:v>
                </c:pt>
                <c:pt idx="154">
                  <c:v>117.31283529999999</c:v>
                </c:pt>
                <c:pt idx="155">
                  <c:v>117.31283529999999</c:v>
                </c:pt>
                <c:pt idx="156">
                  <c:v>119.30978438999999</c:v>
                </c:pt>
                <c:pt idx="157">
                  <c:v>119.93907911999999</c:v>
                </c:pt>
                <c:pt idx="158">
                  <c:v>119.93907911999999</c:v>
                </c:pt>
                <c:pt idx="159">
                  <c:v>121.87149072</c:v>
                </c:pt>
                <c:pt idx="160">
                  <c:v>122.53265791</c:v>
                </c:pt>
                <c:pt idx="161">
                  <c:v>123.12992383999999</c:v>
                </c:pt>
                <c:pt idx="162">
                  <c:v>123.79800035999999</c:v>
                </c:pt>
                <c:pt idx="163">
                  <c:v>125.21861721999998</c:v>
                </c:pt>
                <c:pt idx="164">
                  <c:v>125.91883718999999</c:v>
                </c:pt>
                <c:pt idx="165">
                  <c:v>126.61406359999999</c:v>
                </c:pt>
                <c:pt idx="166">
                  <c:v>126.61406359999999</c:v>
                </c:pt>
                <c:pt idx="167">
                  <c:v>126.61406359999999</c:v>
                </c:pt>
                <c:pt idx="168">
                  <c:v>131.85979458999998</c:v>
                </c:pt>
                <c:pt idx="169">
                  <c:v>132.12816192</c:v>
                </c:pt>
                <c:pt idx="170">
                  <c:v>132.94444587999999</c:v>
                </c:pt>
                <c:pt idx="171">
                  <c:v>133.60819049999998</c:v>
                </c:pt>
                <c:pt idx="172">
                  <c:v>134.21795694999997</c:v>
                </c:pt>
                <c:pt idx="173">
                  <c:v>134.90938510999999</c:v>
                </c:pt>
                <c:pt idx="174">
                  <c:v>134.90938510999999</c:v>
                </c:pt>
                <c:pt idx="175">
                  <c:v>136.32938868999997</c:v>
                </c:pt>
                <c:pt idx="176">
                  <c:v>136.97454081999999</c:v>
                </c:pt>
                <c:pt idx="177">
                  <c:v>137.69402959999999</c:v>
                </c:pt>
                <c:pt idx="178">
                  <c:v>138.24638555999999</c:v>
                </c:pt>
                <c:pt idx="179">
                  <c:v>138.84914456999999</c:v>
                </c:pt>
                <c:pt idx="180">
                  <c:v>139.59311237999998</c:v>
                </c:pt>
                <c:pt idx="181">
                  <c:v>139.59311237999998</c:v>
                </c:pt>
                <c:pt idx="182">
                  <c:v>139.59311237999998</c:v>
                </c:pt>
                <c:pt idx="183">
                  <c:v>140.95452893999999</c:v>
                </c:pt>
                <c:pt idx="184">
                  <c:v>141.34471502</c:v>
                </c:pt>
                <c:pt idx="185">
                  <c:v>141.34471502</c:v>
                </c:pt>
                <c:pt idx="186">
                  <c:v>141.34471502</c:v>
                </c:pt>
                <c:pt idx="187">
                  <c:v>141.34471502</c:v>
                </c:pt>
                <c:pt idx="188">
                  <c:v>141.34471502</c:v>
                </c:pt>
                <c:pt idx="189">
                  <c:v>145.00039278</c:v>
                </c:pt>
                <c:pt idx="190">
                  <c:v>145.86902757999999</c:v>
                </c:pt>
                <c:pt idx="191">
                  <c:v>146.58013874</c:v>
                </c:pt>
                <c:pt idx="192">
                  <c:v>147.38335401999998</c:v>
                </c:pt>
                <c:pt idx="193">
                  <c:v>148.14445504</c:v>
                </c:pt>
                <c:pt idx="194">
                  <c:v>148.81071463000001</c:v>
                </c:pt>
                <c:pt idx="195">
                  <c:v>148.81071463000001</c:v>
                </c:pt>
                <c:pt idx="196">
                  <c:v>150.20474105</c:v>
                </c:pt>
                <c:pt idx="197">
                  <c:v>151.12712622999999</c:v>
                </c:pt>
                <c:pt idx="198">
                  <c:v>151.12712622999999</c:v>
                </c:pt>
                <c:pt idx="199">
                  <c:v>152.13592087999999</c:v>
                </c:pt>
                <c:pt idx="200">
                  <c:v>152.79344409999999</c:v>
                </c:pt>
                <c:pt idx="201">
                  <c:v>154.08938422</c:v>
                </c:pt>
                <c:pt idx="202">
                  <c:v>154.73735045999999</c:v>
                </c:pt>
                <c:pt idx="203">
                  <c:v>155.58768982999999</c:v>
                </c:pt>
                <c:pt idx="204">
                  <c:v>156.2909588</c:v>
                </c:pt>
                <c:pt idx="205">
                  <c:v>156.90061105999999</c:v>
                </c:pt>
                <c:pt idx="206">
                  <c:v>157.48765236999998</c:v>
                </c:pt>
                <c:pt idx="207">
                  <c:v>157.48765236999998</c:v>
                </c:pt>
                <c:pt idx="208">
                  <c:v>158.68937174999999</c:v>
                </c:pt>
                <c:pt idx="209">
                  <c:v>159.28082756999999</c:v>
                </c:pt>
                <c:pt idx="210">
                  <c:v>159.80063007999999</c:v>
                </c:pt>
                <c:pt idx="211">
                  <c:v>160.40192296999999</c:v>
                </c:pt>
                <c:pt idx="212">
                  <c:v>160.90837544999999</c:v>
                </c:pt>
                <c:pt idx="213">
                  <c:v>161.43009323000001</c:v>
                </c:pt>
                <c:pt idx="214">
                  <c:v>162.06935232000001</c:v>
                </c:pt>
                <c:pt idx="215">
                  <c:v>162.69602146</c:v>
                </c:pt>
                <c:pt idx="216">
                  <c:v>163.38195743</c:v>
                </c:pt>
                <c:pt idx="217">
                  <c:v>163.97717956</c:v>
                </c:pt>
                <c:pt idx="218">
                  <c:v>164.57285260999998</c:v>
                </c:pt>
                <c:pt idx="219">
                  <c:v>165.11665902999999</c:v>
                </c:pt>
                <c:pt idx="220">
                  <c:v>165.68608346999997</c:v>
                </c:pt>
                <c:pt idx="221">
                  <c:v>166.32813133999997</c:v>
                </c:pt>
                <c:pt idx="222">
                  <c:v>166.94729217999998</c:v>
                </c:pt>
                <c:pt idx="223">
                  <c:v>167.4997123</c:v>
                </c:pt>
                <c:pt idx="224">
                  <c:v>167.90085041999998</c:v>
                </c:pt>
                <c:pt idx="225">
                  <c:v>168.49534632999999</c:v>
                </c:pt>
                <c:pt idx="226">
                  <c:v>168.49534632999999</c:v>
                </c:pt>
                <c:pt idx="227">
                  <c:v>169.98089418999999</c:v>
                </c:pt>
                <c:pt idx="228">
                  <c:v>170.38455491999997</c:v>
                </c:pt>
                <c:pt idx="229">
                  <c:v>170.85696876999998</c:v>
                </c:pt>
                <c:pt idx="230">
                  <c:v>171.26759422999999</c:v>
                </c:pt>
                <c:pt idx="231">
                  <c:v>171.26759422999999</c:v>
                </c:pt>
                <c:pt idx="232">
                  <c:v>172.03644385000001</c:v>
                </c:pt>
                <c:pt idx="233">
                  <c:v>172.41351717999999</c:v>
                </c:pt>
                <c:pt idx="234">
                  <c:v>172.62156972999998</c:v>
                </c:pt>
                <c:pt idx="235">
                  <c:v>172.67382708</c:v>
                </c:pt>
                <c:pt idx="236">
                  <c:v>172.57847097000001</c:v>
                </c:pt>
                <c:pt idx="237">
                  <c:v>172.74374689999999</c:v>
                </c:pt>
                <c:pt idx="238">
                  <c:v>172.88127585999999</c:v>
                </c:pt>
                <c:pt idx="239">
                  <c:v>172.88127585999999</c:v>
                </c:pt>
                <c:pt idx="240">
                  <c:v>173.25430491999998</c:v>
                </c:pt>
                <c:pt idx="241">
                  <c:v>173.43123055000001</c:v>
                </c:pt>
                <c:pt idx="242">
                  <c:v>173.43123055000001</c:v>
                </c:pt>
                <c:pt idx="243">
                  <c:v>173.43123055000001</c:v>
                </c:pt>
                <c:pt idx="244">
                  <c:v>173.43123055000001</c:v>
                </c:pt>
                <c:pt idx="245">
                  <c:v>175.33942815</c:v>
                </c:pt>
                <c:pt idx="246">
                  <c:v>175.33942815</c:v>
                </c:pt>
                <c:pt idx="247">
                  <c:v>176.32490727999999</c:v>
                </c:pt>
                <c:pt idx="248">
                  <c:v>176.32490727999999</c:v>
                </c:pt>
                <c:pt idx="249">
                  <c:v>176.77601297000001</c:v>
                </c:pt>
                <c:pt idx="250">
                  <c:v>177.40460653999997</c:v>
                </c:pt>
                <c:pt idx="251">
                  <c:v>177.40460653999997</c:v>
                </c:pt>
                <c:pt idx="252">
                  <c:v>178.66630268</c:v>
                </c:pt>
                <c:pt idx="253">
                  <c:v>179.17614570000001</c:v>
                </c:pt>
                <c:pt idx="254">
                  <c:v>179.57474560999998</c:v>
                </c:pt>
                <c:pt idx="255">
                  <c:v>179.57474560999998</c:v>
                </c:pt>
                <c:pt idx="256">
                  <c:v>180.03754326999999</c:v>
                </c:pt>
                <c:pt idx="257">
                  <c:v>180.44102369999999</c:v>
                </c:pt>
                <c:pt idx="258">
                  <c:v>180.56068234999998</c:v>
                </c:pt>
                <c:pt idx="259">
                  <c:v>180.56068234999998</c:v>
                </c:pt>
                <c:pt idx="260">
                  <c:v>181.38028839999998</c:v>
                </c:pt>
                <c:pt idx="261">
                  <c:v>181.38028839999998</c:v>
                </c:pt>
                <c:pt idx="262">
                  <c:v>182.27900928</c:v>
                </c:pt>
                <c:pt idx="263">
                  <c:v>182.27900928</c:v>
                </c:pt>
                <c:pt idx="264">
                  <c:v>182.27900928</c:v>
                </c:pt>
                <c:pt idx="265">
                  <c:v>183.47321647999999</c:v>
                </c:pt>
                <c:pt idx="266">
                  <c:v>183.86237256999999</c:v>
                </c:pt>
                <c:pt idx="267">
                  <c:v>184.12126469999998</c:v>
                </c:pt>
                <c:pt idx="268">
                  <c:v>184.12126469999998</c:v>
                </c:pt>
                <c:pt idx="269">
                  <c:v>184.12126469999998</c:v>
                </c:pt>
                <c:pt idx="270">
                  <c:v>185.46608717999999</c:v>
                </c:pt>
                <c:pt idx="271">
                  <c:v>185.78442142999998</c:v>
                </c:pt>
                <c:pt idx="272">
                  <c:v>185.78442142999998</c:v>
                </c:pt>
                <c:pt idx="273">
                  <c:v>185.78442142999998</c:v>
                </c:pt>
                <c:pt idx="274">
                  <c:v>187.08958218999999</c:v>
                </c:pt>
                <c:pt idx="275">
                  <c:v>187.68909210999999</c:v>
                </c:pt>
                <c:pt idx="276">
                  <c:v>188.15339906999998</c:v>
                </c:pt>
                <c:pt idx="277">
                  <c:v>188.66384194</c:v>
                </c:pt>
                <c:pt idx="278">
                  <c:v>189.24232864999999</c:v>
                </c:pt>
                <c:pt idx="279">
                  <c:v>189.79193691999998</c:v>
                </c:pt>
                <c:pt idx="280">
                  <c:v>189.79193691999998</c:v>
                </c:pt>
                <c:pt idx="281">
                  <c:v>191.28120113999998</c:v>
                </c:pt>
                <c:pt idx="282">
                  <c:v>191.28120113999998</c:v>
                </c:pt>
                <c:pt idx="283">
                  <c:v>191.28120113999998</c:v>
                </c:pt>
                <c:pt idx="284">
                  <c:v>192.93725573</c:v>
                </c:pt>
                <c:pt idx="285">
                  <c:v>193.32326655999998</c:v>
                </c:pt>
                <c:pt idx="286">
                  <c:v>193.32326655999998</c:v>
                </c:pt>
                <c:pt idx="287">
                  <c:v>193.32326655999998</c:v>
                </c:pt>
                <c:pt idx="288">
                  <c:v>195.1316046</c:v>
                </c:pt>
                <c:pt idx="289">
                  <c:v>195.1316046</c:v>
                </c:pt>
                <c:pt idx="290">
                  <c:v>195.1316046</c:v>
                </c:pt>
                <c:pt idx="291">
                  <c:v>196.86687362999999</c:v>
                </c:pt>
                <c:pt idx="292">
                  <c:v>197.40012973</c:v>
                </c:pt>
                <c:pt idx="293">
                  <c:v>197.81327449</c:v>
                </c:pt>
                <c:pt idx="294">
                  <c:v>198.45692399999999</c:v>
                </c:pt>
                <c:pt idx="295">
                  <c:v>199.77440690999998</c:v>
                </c:pt>
                <c:pt idx="296">
                  <c:v>200.42848304999998</c:v>
                </c:pt>
                <c:pt idx="297">
                  <c:v>201.19548821999999</c:v>
                </c:pt>
                <c:pt idx="298">
                  <c:v>201.84353446999998</c:v>
                </c:pt>
                <c:pt idx="299">
                  <c:v>202.28989963999999</c:v>
                </c:pt>
                <c:pt idx="300">
                  <c:v>202.28989963999999</c:v>
                </c:pt>
                <c:pt idx="301">
                  <c:v>202.28989963999999</c:v>
                </c:pt>
                <c:pt idx="302">
                  <c:v>204.54632373999999</c:v>
                </c:pt>
                <c:pt idx="303">
                  <c:v>204.77202004999998</c:v>
                </c:pt>
                <c:pt idx="304">
                  <c:v>205.08797866</c:v>
                </c:pt>
                <c:pt idx="305">
                  <c:v>205.56630014999999</c:v>
                </c:pt>
                <c:pt idx="306">
                  <c:v>205.56630014999999</c:v>
                </c:pt>
                <c:pt idx="307">
                  <c:v>205.56630014999999</c:v>
                </c:pt>
                <c:pt idx="308">
                  <c:v>207.23467276</c:v>
                </c:pt>
                <c:pt idx="309">
                  <c:v>207.58576115</c:v>
                </c:pt>
                <c:pt idx="310">
                  <c:v>207.58576115</c:v>
                </c:pt>
                <c:pt idx="311">
                  <c:v>208.65364201999998</c:v>
                </c:pt>
                <c:pt idx="312">
                  <c:v>208.65364201999998</c:v>
                </c:pt>
                <c:pt idx="313">
                  <c:v>209.51297871</c:v>
                </c:pt>
                <c:pt idx="314">
                  <c:v>209.89524322</c:v>
                </c:pt>
                <c:pt idx="315">
                  <c:v>210.71087089</c:v>
                </c:pt>
                <c:pt idx="316">
                  <c:v>210.71087089</c:v>
                </c:pt>
                <c:pt idx="317">
                  <c:v>211.38683570999999</c:v>
                </c:pt>
                <c:pt idx="318">
                  <c:v>211.75407579</c:v>
                </c:pt>
                <c:pt idx="319">
                  <c:v>212.06488005999998</c:v>
                </c:pt>
                <c:pt idx="320">
                  <c:v>212.53203053999999</c:v>
                </c:pt>
                <c:pt idx="321">
                  <c:v>212.85040423999999</c:v>
                </c:pt>
                <c:pt idx="322">
                  <c:v>213.30619396</c:v>
                </c:pt>
                <c:pt idx="323">
                  <c:v>213.66015916999999</c:v>
                </c:pt>
                <c:pt idx="324">
                  <c:v>213.85447567999998</c:v>
                </c:pt>
                <c:pt idx="325">
                  <c:v>213.85447567999998</c:v>
                </c:pt>
                <c:pt idx="326">
                  <c:v>215.39028503</c:v>
                </c:pt>
                <c:pt idx="327">
                  <c:v>215.39028503</c:v>
                </c:pt>
                <c:pt idx="328">
                  <c:v>216.25014837000001</c:v>
                </c:pt>
                <c:pt idx="329">
                  <c:v>216.87040238999998</c:v>
                </c:pt>
                <c:pt idx="330">
                  <c:v>217.16071890999999</c:v>
                </c:pt>
                <c:pt idx="331">
                  <c:v>217.79743027999999</c:v>
                </c:pt>
                <c:pt idx="332">
                  <c:v>218.63193949999999</c:v>
                </c:pt>
                <c:pt idx="333">
                  <c:v>218.63193949999999</c:v>
                </c:pt>
                <c:pt idx="334">
                  <c:v>218.63193949999999</c:v>
                </c:pt>
                <c:pt idx="335">
                  <c:v>220.48159086999999</c:v>
                </c:pt>
                <c:pt idx="336">
                  <c:v>220.66190032</c:v>
                </c:pt>
                <c:pt idx="337">
                  <c:v>220.91925219999999</c:v>
                </c:pt>
                <c:pt idx="338">
                  <c:v>220.91925219999999</c:v>
                </c:pt>
                <c:pt idx="339">
                  <c:v>220.91925219999999</c:v>
                </c:pt>
                <c:pt idx="340">
                  <c:v>221.71908120000001</c:v>
                </c:pt>
                <c:pt idx="341">
                  <c:v>221.93364219999998</c:v>
                </c:pt>
                <c:pt idx="342">
                  <c:v>221.93364219999998</c:v>
                </c:pt>
                <c:pt idx="343">
                  <c:v>222.97621150999998</c:v>
                </c:pt>
                <c:pt idx="344">
                  <c:v>223.18934715</c:v>
                </c:pt>
                <c:pt idx="345">
                  <c:v>223.93727192</c:v>
                </c:pt>
                <c:pt idx="346">
                  <c:v>225.12338875</c:v>
                </c:pt>
                <c:pt idx="347">
                  <c:v>225.12338875</c:v>
                </c:pt>
                <c:pt idx="348">
                  <c:v>226.70412195</c:v>
                </c:pt>
                <c:pt idx="349">
                  <c:v>227.17913751</c:v>
                </c:pt>
                <c:pt idx="350">
                  <c:v>227.17913751</c:v>
                </c:pt>
                <c:pt idx="351">
                  <c:v>227.17913751</c:v>
                </c:pt>
                <c:pt idx="352">
                  <c:v>227.17913751</c:v>
                </c:pt>
                <c:pt idx="353">
                  <c:v>229.75594941999998</c:v>
                </c:pt>
                <c:pt idx="354">
                  <c:v>230.35482256999998</c:v>
                </c:pt>
                <c:pt idx="355">
                  <c:v>230.35482256999998</c:v>
                </c:pt>
                <c:pt idx="356">
                  <c:v>232.07492200999999</c:v>
                </c:pt>
                <c:pt idx="357">
                  <c:v>232.57263553999999</c:v>
                </c:pt>
                <c:pt idx="358">
                  <c:v>232.57263553999999</c:v>
                </c:pt>
                <c:pt idx="359">
                  <c:v>233.70806841999999</c:v>
                </c:pt>
                <c:pt idx="360">
                  <c:v>234.11045068999999</c:v>
                </c:pt>
                <c:pt idx="361">
                  <c:v>234.75877849</c:v>
                </c:pt>
                <c:pt idx="362">
                  <c:v>235.54448771</c:v>
                </c:pt>
                <c:pt idx="363">
                  <c:v>236.05674216</c:v>
                </c:pt>
                <c:pt idx="364">
                  <c:v>236.68647654</c:v>
                </c:pt>
                <c:pt idx="365">
                  <c:v>237.16139640999998</c:v>
                </c:pt>
                <c:pt idx="366">
                  <c:v>237.57327719999998</c:v>
                </c:pt>
                <c:pt idx="367">
                  <c:v>237.93527208999998</c:v>
                </c:pt>
                <c:pt idx="368">
                  <c:v>238.48224888999999</c:v>
                </c:pt>
                <c:pt idx="369">
                  <c:v>238.74991946999998</c:v>
                </c:pt>
                <c:pt idx="370">
                  <c:v>239.10168958999998</c:v>
                </c:pt>
                <c:pt idx="371">
                  <c:v>239.48491636</c:v>
                </c:pt>
                <c:pt idx="372">
                  <c:v>239.48491636</c:v>
                </c:pt>
                <c:pt idx="373">
                  <c:v>240.00101057999998</c:v>
                </c:pt>
                <c:pt idx="374">
                  <c:v>240.57038749</c:v>
                </c:pt>
                <c:pt idx="375">
                  <c:v>241.03599850999998</c:v>
                </c:pt>
                <c:pt idx="376">
                  <c:v>241.68595421999999</c:v>
                </c:pt>
                <c:pt idx="377">
                  <c:v>242.10116293999999</c:v>
                </c:pt>
                <c:pt idx="378">
                  <c:v>242.10116293999999</c:v>
                </c:pt>
                <c:pt idx="379">
                  <c:v>242.96784310999999</c:v>
                </c:pt>
                <c:pt idx="380">
                  <c:v>242.96784310999999</c:v>
                </c:pt>
                <c:pt idx="381">
                  <c:v>243.59303987999999</c:v>
                </c:pt>
                <c:pt idx="382">
                  <c:v>243.92533771999999</c:v>
                </c:pt>
                <c:pt idx="383">
                  <c:v>243.92533771999999</c:v>
                </c:pt>
                <c:pt idx="384">
                  <c:v>245.14418669</c:v>
                </c:pt>
                <c:pt idx="385">
                  <c:v>245.73016916</c:v>
                </c:pt>
                <c:pt idx="386">
                  <c:v>246.26351470999998</c:v>
                </c:pt>
                <c:pt idx="387">
                  <c:v>246.89012129</c:v>
                </c:pt>
                <c:pt idx="388">
                  <c:v>246.89012129</c:v>
                </c:pt>
                <c:pt idx="389">
                  <c:v>246.89012129</c:v>
                </c:pt>
                <c:pt idx="390">
                  <c:v>248.50359852</c:v>
                </c:pt>
                <c:pt idx="391">
                  <c:v>248.50359852</c:v>
                </c:pt>
                <c:pt idx="392">
                  <c:v>248.50359852</c:v>
                </c:pt>
                <c:pt idx="393">
                  <c:v>250.11565465999999</c:v>
                </c:pt>
                <c:pt idx="394">
                  <c:v>250.64628137</c:v>
                </c:pt>
                <c:pt idx="395">
                  <c:v>251.12823330999998</c:v>
                </c:pt>
                <c:pt idx="396">
                  <c:v>251.42505008999998</c:v>
                </c:pt>
                <c:pt idx="397">
                  <c:v>251.62752652999998</c:v>
                </c:pt>
                <c:pt idx="398">
                  <c:v>251.85743857999998</c:v>
                </c:pt>
                <c:pt idx="399">
                  <c:v>252.1220807</c:v>
                </c:pt>
                <c:pt idx="400">
                  <c:v>252.29543996999999</c:v>
                </c:pt>
                <c:pt idx="401">
                  <c:v>252.61303240999999</c:v>
                </c:pt>
                <c:pt idx="402">
                  <c:v>252.80837975999998</c:v>
                </c:pt>
                <c:pt idx="403">
                  <c:v>253.08799009000001</c:v>
                </c:pt>
                <c:pt idx="404">
                  <c:v>253.30058234999998</c:v>
                </c:pt>
                <c:pt idx="405">
                  <c:v>253.600189</c:v>
                </c:pt>
                <c:pt idx="406">
                  <c:v>253.600189</c:v>
                </c:pt>
                <c:pt idx="407">
                  <c:v>254.34803731</c:v>
                </c:pt>
                <c:pt idx="408">
                  <c:v>254.34803731</c:v>
                </c:pt>
                <c:pt idx="409">
                  <c:v>254.34803731</c:v>
                </c:pt>
                <c:pt idx="410">
                  <c:v>255.42721508</c:v>
                </c:pt>
                <c:pt idx="411">
                  <c:v>255.87793576999999</c:v>
                </c:pt>
                <c:pt idx="412">
                  <c:v>256.1836184</c:v>
                </c:pt>
                <c:pt idx="413">
                  <c:v>256.54793391999999</c:v>
                </c:pt>
                <c:pt idx="414">
                  <c:v>256.75809450999998</c:v>
                </c:pt>
                <c:pt idx="415">
                  <c:v>257.07864604999997</c:v>
                </c:pt>
                <c:pt idx="416">
                  <c:v>257.07864604999997</c:v>
                </c:pt>
                <c:pt idx="417">
                  <c:v>257.07864604999997</c:v>
                </c:pt>
                <c:pt idx="418">
                  <c:v>258.25932132999998</c:v>
                </c:pt>
                <c:pt idx="419">
                  <c:v>258.82481048</c:v>
                </c:pt>
                <c:pt idx="420">
                  <c:v>259.23049675999999</c:v>
                </c:pt>
                <c:pt idx="421">
                  <c:v>259.59257910999997</c:v>
                </c:pt>
                <c:pt idx="422">
                  <c:v>259.59257910999997</c:v>
                </c:pt>
                <c:pt idx="423">
                  <c:v>260.39190553000003</c:v>
                </c:pt>
                <c:pt idx="424">
                  <c:v>260.81434129000002</c:v>
                </c:pt>
                <c:pt idx="425">
                  <c:v>261.01606337999999</c:v>
                </c:pt>
                <c:pt idx="426">
                  <c:v>261.40865564000001</c:v>
                </c:pt>
                <c:pt idx="427">
                  <c:v>261.79006174</c:v>
                </c:pt>
                <c:pt idx="428">
                  <c:v>262.21630076999998</c:v>
                </c:pt>
                <c:pt idx="429">
                  <c:v>262.49899594999999</c:v>
                </c:pt>
                <c:pt idx="430">
                  <c:v>262.78678124999999</c:v>
                </c:pt>
                <c:pt idx="431">
                  <c:v>262.78678124999999</c:v>
                </c:pt>
                <c:pt idx="432">
                  <c:v>263.01380411000002</c:v>
                </c:pt>
                <c:pt idx="433">
                  <c:v>263.44050342000003</c:v>
                </c:pt>
                <c:pt idx="434">
                  <c:v>263.91622955000003</c:v>
                </c:pt>
                <c:pt idx="435">
                  <c:v>263.91622955000003</c:v>
                </c:pt>
                <c:pt idx="436">
                  <c:v>264.87418425999999</c:v>
                </c:pt>
                <c:pt idx="437">
                  <c:v>265.48295571</c:v>
                </c:pt>
                <c:pt idx="438">
                  <c:v>265.72322065000003</c:v>
                </c:pt>
                <c:pt idx="439">
                  <c:v>266.03242477999999</c:v>
                </c:pt>
                <c:pt idx="440">
                  <c:v>266.37690093000003</c:v>
                </c:pt>
                <c:pt idx="441">
                  <c:v>266.80513809000001</c:v>
                </c:pt>
                <c:pt idx="442">
                  <c:v>267.58365519</c:v>
                </c:pt>
                <c:pt idx="443">
                  <c:v>267.58365519</c:v>
                </c:pt>
                <c:pt idx="444">
                  <c:v>268.69182021999995</c:v>
                </c:pt>
                <c:pt idx="445">
                  <c:v>269.09387869</c:v>
                </c:pt>
                <c:pt idx="446">
                  <c:v>269.09387869</c:v>
                </c:pt>
                <c:pt idx="447">
                  <c:v>269.09387869</c:v>
                </c:pt>
                <c:pt idx="448">
                  <c:v>269.09387869</c:v>
                </c:pt>
                <c:pt idx="449">
                  <c:v>269.09387869</c:v>
                </c:pt>
                <c:pt idx="450">
                  <c:v>269.09387869</c:v>
                </c:pt>
                <c:pt idx="451">
                  <c:v>271.63911013999996</c:v>
                </c:pt>
                <c:pt idx="452">
                  <c:v>272.21459274999995</c:v>
                </c:pt>
                <c:pt idx="453">
                  <c:v>272.81770517999996</c:v>
                </c:pt>
                <c:pt idx="454">
                  <c:v>273.46540477999997</c:v>
                </c:pt>
                <c:pt idx="455">
                  <c:v>274.13880254000003</c:v>
                </c:pt>
                <c:pt idx="456">
                  <c:v>274.76723759999999</c:v>
                </c:pt>
                <c:pt idx="457">
                  <c:v>275.22630988000003</c:v>
                </c:pt>
                <c:pt idx="458">
                  <c:v>275.37418679999996</c:v>
                </c:pt>
                <c:pt idx="459">
                  <c:v>275.37418679999996</c:v>
                </c:pt>
                <c:pt idx="460">
                  <c:v>276.68223816</c:v>
                </c:pt>
                <c:pt idx="461">
                  <c:v>277.13942816999997</c:v>
                </c:pt>
                <c:pt idx="462">
                  <c:v>277.62987537999999</c:v>
                </c:pt>
                <c:pt idx="463">
                  <c:v>278.28441430999999</c:v>
                </c:pt>
                <c:pt idx="464">
                  <c:v>278.58943947</c:v>
                </c:pt>
                <c:pt idx="465">
                  <c:v>278.99686616999998</c:v>
                </c:pt>
                <c:pt idx="466">
                  <c:v>279.42187192</c:v>
                </c:pt>
                <c:pt idx="467">
                  <c:v>279.71195089000003</c:v>
                </c:pt>
                <c:pt idx="468">
                  <c:v>280.11161959000003</c:v>
                </c:pt>
                <c:pt idx="469">
                  <c:v>280.71381134000001</c:v>
                </c:pt>
                <c:pt idx="470">
                  <c:v>281.09431574999996</c:v>
                </c:pt>
                <c:pt idx="471">
                  <c:v>281.38261983999996</c:v>
                </c:pt>
                <c:pt idx="472">
                  <c:v>282.01627762999999</c:v>
                </c:pt>
                <c:pt idx="473">
                  <c:v>282.53623462999997</c:v>
                </c:pt>
                <c:pt idx="474">
                  <c:v>282.97463102</c:v>
                </c:pt>
                <c:pt idx="475">
                  <c:v>283.35604402000001</c:v>
                </c:pt>
                <c:pt idx="476">
                  <c:v>283.81952980999995</c:v>
                </c:pt>
                <c:pt idx="477">
                  <c:v>284.28194564</c:v>
                </c:pt>
                <c:pt idx="478">
                  <c:v>284.72938836000003</c:v>
                </c:pt>
                <c:pt idx="479">
                  <c:v>284.72938836000003</c:v>
                </c:pt>
                <c:pt idx="480">
                  <c:v>284.72938836000003</c:v>
                </c:pt>
                <c:pt idx="481">
                  <c:v>284.72938836000003</c:v>
                </c:pt>
                <c:pt idx="482">
                  <c:v>284.72938836000003</c:v>
                </c:pt>
                <c:pt idx="483">
                  <c:v>284.72938836000003</c:v>
                </c:pt>
                <c:pt idx="484">
                  <c:v>284.72938836000003</c:v>
                </c:pt>
                <c:pt idx="485">
                  <c:v>285.92573270000003</c:v>
                </c:pt>
                <c:pt idx="486">
                  <c:v>285.92573270000003</c:v>
                </c:pt>
                <c:pt idx="487">
                  <c:v>286.87110050000001</c:v>
                </c:pt>
                <c:pt idx="488">
                  <c:v>286.87110050000001</c:v>
                </c:pt>
                <c:pt idx="489">
                  <c:v>287.92231619999995</c:v>
                </c:pt>
                <c:pt idx="490">
                  <c:v>287.92231619999995</c:v>
                </c:pt>
                <c:pt idx="491">
                  <c:v>287.92231619999995</c:v>
                </c:pt>
                <c:pt idx="492">
                  <c:v>289.81306644999995</c:v>
                </c:pt>
                <c:pt idx="493">
                  <c:v>290.18721667</c:v>
                </c:pt>
                <c:pt idx="494">
                  <c:v>290.18721667</c:v>
                </c:pt>
                <c:pt idx="495">
                  <c:v>290.18721667</c:v>
                </c:pt>
                <c:pt idx="496">
                  <c:v>291.77576116</c:v>
                </c:pt>
                <c:pt idx="497">
                  <c:v>291.77576116</c:v>
                </c:pt>
                <c:pt idx="498">
                  <c:v>292.88289032</c:v>
                </c:pt>
                <c:pt idx="499">
                  <c:v>293.50521599000001</c:v>
                </c:pt>
                <c:pt idx="500">
                  <c:v>293.75439524000001</c:v>
                </c:pt>
                <c:pt idx="501">
                  <c:v>294.19610399999999</c:v>
                </c:pt>
                <c:pt idx="502">
                  <c:v>294.59129939000002</c:v>
                </c:pt>
                <c:pt idx="503">
                  <c:v>294.97990062999997</c:v>
                </c:pt>
                <c:pt idx="504">
                  <c:v>295.31333080000002</c:v>
                </c:pt>
                <c:pt idx="505">
                  <c:v>295.65741611999999</c:v>
                </c:pt>
                <c:pt idx="506">
                  <c:v>295.91172399999999</c:v>
                </c:pt>
                <c:pt idx="507">
                  <c:v>295.91172399999999</c:v>
                </c:pt>
                <c:pt idx="508">
                  <c:v>296.47169732999998</c:v>
                </c:pt>
                <c:pt idx="509">
                  <c:v>296.87450306</c:v>
                </c:pt>
                <c:pt idx="510">
                  <c:v>297.27398741000002</c:v>
                </c:pt>
                <c:pt idx="511">
                  <c:v>298.09534984999999</c:v>
                </c:pt>
                <c:pt idx="512">
                  <c:v>298.09534984999999</c:v>
                </c:pt>
                <c:pt idx="513">
                  <c:v>300.72498171999996</c:v>
                </c:pt>
                <c:pt idx="514">
                  <c:v>300.72498171999996</c:v>
                </c:pt>
                <c:pt idx="515">
                  <c:v>300.72498171999996</c:v>
                </c:pt>
                <c:pt idx="516">
                  <c:v>301.32713717000001</c:v>
                </c:pt>
                <c:pt idx="517">
                  <c:v>301.32713717000001</c:v>
                </c:pt>
                <c:pt idx="518">
                  <c:v>301.32713717000001</c:v>
                </c:pt>
                <c:pt idx="519">
                  <c:v>303.12294175</c:v>
                </c:pt>
                <c:pt idx="520">
                  <c:v>303.12294175</c:v>
                </c:pt>
                <c:pt idx="521">
                  <c:v>303.91783069999997</c:v>
                </c:pt>
                <c:pt idx="522">
                  <c:v>304.22813924000002</c:v>
                </c:pt>
                <c:pt idx="523">
                  <c:v>304.42618440000001</c:v>
                </c:pt>
                <c:pt idx="524">
                  <c:v>304.42618440000001</c:v>
                </c:pt>
                <c:pt idx="525">
                  <c:v>305.00731697000003</c:v>
                </c:pt>
                <c:pt idx="526">
                  <c:v>305.70739779999997</c:v>
                </c:pt>
                <c:pt idx="527">
                  <c:v>306.15778129</c:v>
                </c:pt>
                <c:pt idx="528">
                  <c:v>306.74912273999996</c:v>
                </c:pt>
                <c:pt idx="529">
                  <c:v>307.28253797000002</c:v>
                </c:pt>
                <c:pt idx="530">
                  <c:v>307.28253797000002</c:v>
                </c:pt>
                <c:pt idx="531">
                  <c:v>306.91060006999999</c:v>
                </c:pt>
                <c:pt idx="532">
                  <c:v>307.21471234000001</c:v>
                </c:pt>
                <c:pt idx="533">
                  <c:v>307.32573873000001</c:v>
                </c:pt>
                <c:pt idx="534">
                  <c:v>307.32573873000001</c:v>
                </c:pt>
                <c:pt idx="535">
                  <c:v>307.32573873000001</c:v>
                </c:pt>
                <c:pt idx="536">
                  <c:v>307.32573873000001</c:v>
                </c:pt>
                <c:pt idx="537">
                  <c:v>308.45129994999996</c:v>
                </c:pt>
                <c:pt idx="538">
                  <c:v>308.45129994999996</c:v>
                </c:pt>
                <c:pt idx="539">
                  <c:v>309.10008422999999</c:v>
                </c:pt>
                <c:pt idx="540">
                  <c:v>309.22751732</c:v>
                </c:pt>
                <c:pt idx="541">
                  <c:v>309.22751732</c:v>
                </c:pt>
                <c:pt idx="542">
                  <c:v>310.19580771</c:v>
                </c:pt>
                <c:pt idx="543">
                  <c:v>310.72091560999996</c:v>
                </c:pt>
                <c:pt idx="544">
                  <c:v>310.72091560999996</c:v>
                </c:pt>
                <c:pt idx="545">
                  <c:v>310.72091560999996</c:v>
                </c:pt>
                <c:pt idx="546">
                  <c:v>310.72091560999996</c:v>
                </c:pt>
                <c:pt idx="547">
                  <c:v>310.72091560999996</c:v>
                </c:pt>
                <c:pt idx="548">
                  <c:v>310.72091560999996</c:v>
                </c:pt>
                <c:pt idx="549">
                  <c:v>312.27050320000001</c:v>
                </c:pt>
                <c:pt idx="550">
                  <c:v>313.00037923999997</c:v>
                </c:pt>
                <c:pt idx="551">
                  <c:v>313.85530893999999</c:v>
                </c:pt>
                <c:pt idx="552">
                  <c:v>314.80207743</c:v>
                </c:pt>
                <c:pt idx="553">
                  <c:v>315.24163073</c:v>
                </c:pt>
                <c:pt idx="554">
                  <c:v>315.24163073</c:v>
                </c:pt>
                <c:pt idx="555">
                  <c:v>316.58840456000001</c:v>
                </c:pt>
                <c:pt idx="556">
                  <c:v>317.12874386999999</c:v>
                </c:pt>
                <c:pt idx="557">
                  <c:v>317.92961551999997</c:v>
                </c:pt>
                <c:pt idx="558">
                  <c:v>318.74795564999999</c:v>
                </c:pt>
                <c:pt idx="559">
                  <c:v>319.31679095999999</c:v>
                </c:pt>
                <c:pt idx="560">
                  <c:v>319.31679095999999</c:v>
                </c:pt>
                <c:pt idx="561">
                  <c:v>320.12047782000002</c:v>
                </c:pt>
                <c:pt idx="562">
                  <c:v>320.81968432999997</c:v>
                </c:pt>
                <c:pt idx="563">
                  <c:v>321.69850328000001</c:v>
                </c:pt>
                <c:pt idx="564">
                  <c:v>321.69850328000001</c:v>
                </c:pt>
                <c:pt idx="565">
                  <c:v>322.29741221</c:v>
                </c:pt>
                <c:pt idx="566">
                  <c:v>322.53617539999999</c:v>
                </c:pt>
                <c:pt idx="567">
                  <c:v>322.42784458</c:v>
                </c:pt>
                <c:pt idx="568">
                  <c:v>322.71091106</c:v>
                </c:pt>
                <c:pt idx="569">
                  <c:v>323.34105116000001</c:v>
                </c:pt>
                <c:pt idx="570">
                  <c:v>324.01382004999999</c:v>
                </c:pt>
                <c:pt idx="571">
                  <c:v>323.89880120999999</c:v>
                </c:pt>
                <c:pt idx="572">
                  <c:v>324.14058628999999</c:v>
                </c:pt>
                <c:pt idx="573">
                  <c:v>324.35606690999998</c:v>
                </c:pt>
                <c:pt idx="574">
                  <c:v>325.25778414999996</c:v>
                </c:pt>
                <c:pt idx="575">
                  <c:v>326.15073769999998</c:v>
                </c:pt>
                <c:pt idx="576">
                  <c:v>326.15073769999998</c:v>
                </c:pt>
                <c:pt idx="577">
                  <c:v>326.15073769999998</c:v>
                </c:pt>
                <c:pt idx="578">
                  <c:v>327.77952562000002</c:v>
                </c:pt>
                <c:pt idx="579">
                  <c:v>327.77952562000002</c:v>
                </c:pt>
                <c:pt idx="580">
                  <c:v>327.77952562000002</c:v>
                </c:pt>
                <c:pt idx="581">
                  <c:v>330.10170625000001</c:v>
                </c:pt>
                <c:pt idx="582">
                  <c:v>330.12432526999999</c:v>
                </c:pt>
                <c:pt idx="583">
                  <c:v>330.12432526999999</c:v>
                </c:pt>
                <c:pt idx="584">
                  <c:v>330.97894028999997</c:v>
                </c:pt>
                <c:pt idx="585">
                  <c:v>331.50517092000001</c:v>
                </c:pt>
                <c:pt idx="586">
                  <c:v>331.50517092000001</c:v>
                </c:pt>
                <c:pt idx="587">
                  <c:v>331.76463053999998</c:v>
                </c:pt>
                <c:pt idx="588">
                  <c:v>331.76463053999998</c:v>
                </c:pt>
                <c:pt idx="589">
                  <c:v>332.8353396</c:v>
                </c:pt>
                <c:pt idx="590">
                  <c:v>333.45430866999999</c:v>
                </c:pt>
                <c:pt idx="591">
                  <c:v>333.45430866999999</c:v>
                </c:pt>
                <c:pt idx="592">
                  <c:v>334.58262776999999</c:v>
                </c:pt>
                <c:pt idx="593">
                  <c:v>334.58262776999999</c:v>
                </c:pt>
                <c:pt idx="594">
                  <c:v>335.69833953</c:v>
                </c:pt>
                <c:pt idx="595">
                  <c:v>336.17037368000001</c:v>
                </c:pt>
                <c:pt idx="596">
                  <c:v>336.42001726000001</c:v>
                </c:pt>
                <c:pt idx="597">
                  <c:v>336.42001726000001</c:v>
                </c:pt>
                <c:pt idx="598">
                  <c:v>336.42001726000001</c:v>
                </c:pt>
                <c:pt idx="599">
                  <c:v>336.91164842000001</c:v>
                </c:pt>
                <c:pt idx="600">
                  <c:v>337.98575582000001</c:v>
                </c:pt>
                <c:pt idx="601">
                  <c:v>338.50610180000001</c:v>
                </c:pt>
                <c:pt idx="602">
                  <c:v>339.15123371999999</c:v>
                </c:pt>
                <c:pt idx="603">
                  <c:v>339.49959797999998</c:v>
                </c:pt>
                <c:pt idx="604">
                  <c:v>339.54279212</c:v>
                </c:pt>
                <c:pt idx="605">
                  <c:v>339.54279212</c:v>
                </c:pt>
                <c:pt idx="606">
                  <c:v>339.54279212</c:v>
                </c:pt>
                <c:pt idx="607">
                  <c:v>338.71455486999997</c:v>
                </c:pt>
                <c:pt idx="608">
                  <c:v>338.71455486999997</c:v>
                </c:pt>
                <c:pt idx="609">
                  <c:v>338.96782150999996</c:v>
                </c:pt>
                <c:pt idx="610">
                  <c:v>340.03166599999997</c:v>
                </c:pt>
                <c:pt idx="611">
                  <c:v>340.45631308999998</c:v>
                </c:pt>
                <c:pt idx="612">
                  <c:v>340.77276731000001</c:v>
                </c:pt>
                <c:pt idx="613">
                  <c:v>341.37764319999997</c:v>
                </c:pt>
                <c:pt idx="614">
                  <c:v>341.45721336999998</c:v>
                </c:pt>
                <c:pt idx="615">
                  <c:v>342.10902928000002</c:v>
                </c:pt>
                <c:pt idx="616">
                  <c:v>342.76321073999998</c:v>
                </c:pt>
                <c:pt idx="617">
                  <c:v>342.76321073999998</c:v>
                </c:pt>
                <c:pt idx="618">
                  <c:v>342.76321073999998</c:v>
                </c:pt>
                <c:pt idx="619">
                  <c:v>342.76321073999998</c:v>
                </c:pt>
                <c:pt idx="620">
                  <c:v>341.56093857000002</c:v>
                </c:pt>
                <c:pt idx="621">
                  <c:v>341.75468396999997</c:v>
                </c:pt>
                <c:pt idx="622">
                  <c:v>343.41644852999997</c:v>
                </c:pt>
                <c:pt idx="623">
                  <c:v>343.41644852999997</c:v>
                </c:pt>
                <c:pt idx="624">
                  <c:v>343.34144855</c:v>
                </c:pt>
                <c:pt idx="625">
                  <c:v>343.70403069999998</c:v>
                </c:pt>
                <c:pt idx="626">
                  <c:v>343.70443333999998</c:v>
                </c:pt>
                <c:pt idx="627">
                  <c:v>343.70443333999998</c:v>
                </c:pt>
                <c:pt idx="628">
                  <c:v>343.70443333999998</c:v>
                </c:pt>
                <c:pt idx="629">
                  <c:v>343.70443333999998</c:v>
                </c:pt>
                <c:pt idx="630">
                  <c:v>343.70443333999998</c:v>
                </c:pt>
                <c:pt idx="631">
                  <c:v>347.97491998999999</c:v>
                </c:pt>
                <c:pt idx="632">
                  <c:v>347.97491998999999</c:v>
                </c:pt>
                <c:pt idx="633">
                  <c:v>348.20331220999998</c:v>
                </c:pt>
                <c:pt idx="634">
                  <c:v>348.20331220999998</c:v>
                </c:pt>
                <c:pt idx="635">
                  <c:v>349.06177975999998</c:v>
                </c:pt>
                <c:pt idx="636">
                  <c:v>349.38018189999997</c:v>
                </c:pt>
                <c:pt idx="637">
                  <c:v>349.58592265999999</c:v>
                </c:pt>
                <c:pt idx="638">
                  <c:v>349.58592265999999</c:v>
                </c:pt>
                <c:pt idx="639">
                  <c:v>349.88844415</c:v>
                </c:pt>
                <c:pt idx="640">
                  <c:v>350.11812935</c:v>
                </c:pt>
                <c:pt idx="641">
                  <c:v>350.50540823</c:v>
                </c:pt>
                <c:pt idx="642">
                  <c:v>350.26354872999997</c:v>
                </c:pt>
                <c:pt idx="643">
                  <c:v>350.62828659000002</c:v>
                </c:pt>
                <c:pt idx="644">
                  <c:v>350.62828659000002</c:v>
                </c:pt>
                <c:pt idx="645">
                  <c:v>351.13278078000002</c:v>
                </c:pt>
                <c:pt idx="646">
                  <c:v>351.69249194999998</c:v>
                </c:pt>
                <c:pt idx="647">
                  <c:v>351.61924512999997</c:v>
                </c:pt>
                <c:pt idx="648">
                  <c:v>351.61924512999997</c:v>
                </c:pt>
                <c:pt idx="649">
                  <c:v>352.76935427000001</c:v>
                </c:pt>
                <c:pt idx="650">
                  <c:v>352.96887949000001</c:v>
                </c:pt>
                <c:pt idx="651">
                  <c:v>353.25429679999996</c:v>
                </c:pt>
                <c:pt idx="652">
                  <c:v>353.60953484999999</c:v>
                </c:pt>
                <c:pt idx="653">
                  <c:v>353.60953484999999</c:v>
                </c:pt>
                <c:pt idx="654">
                  <c:v>354.6297879</c:v>
                </c:pt>
                <c:pt idx="655">
                  <c:v>354.78787911000001</c:v>
                </c:pt>
                <c:pt idx="656">
                  <c:v>355.20043785000001</c:v>
                </c:pt>
                <c:pt idx="657">
                  <c:v>355.55330358999998</c:v>
                </c:pt>
                <c:pt idx="658">
                  <c:v>355.55330358999998</c:v>
                </c:pt>
                <c:pt idx="659">
                  <c:v>356.61886764999997</c:v>
                </c:pt>
                <c:pt idx="660">
                  <c:v>357.30817117999999</c:v>
                </c:pt>
                <c:pt idx="661">
                  <c:v>357.30817117999999</c:v>
                </c:pt>
                <c:pt idx="662">
                  <c:v>359.26119714999999</c:v>
                </c:pt>
                <c:pt idx="663">
                  <c:v>359.88133156999999</c:v>
                </c:pt>
                <c:pt idx="664">
                  <c:v>360.30127528999998</c:v>
                </c:pt>
                <c:pt idx="665">
                  <c:v>361.31429914</c:v>
                </c:pt>
                <c:pt idx="666">
                  <c:v>362.03175576000001</c:v>
                </c:pt>
                <c:pt idx="667">
                  <c:v>362.03175576000001</c:v>
                </c:pt>
                <c:pt idx="668">
                  <c:v>362.88276945999996</c:v>
                </c:pt>
                <c:pt idx="669">
                  <c:v>363.47214772000001</c:v>
                </c:pt>
                <c:pt idx="670">
                  <c:v>363.95721019000001</c:v>
                </c:pt>
                <c:pt idx="671">
                  <c:v>364.42429484999997</c:v>
                </c:pt>
                <c:pt idx="672">
                  <c:v>364.42429484999997</c:v>
                </c:pt>
                <c:pt idx="673">
                  <c:v>365.09018595999999</c:v>
                </c:pt>
                <c:pt idx="674">
                  <c:v>365.92230814999999</c:v>
                </c:pt>
                <c:pt idx="675">
                  <c:v>366.63321741999999</c:v>
                </c:pt>
                <c:pt idx="676">
                  <c:v>367.12476091999997</c:v>
                </c:pt>
                <c:pt idx="677">
                  <c:v>367.12476091999997</c:v>
                </c:pt>
                <c:pt idx="678">
                  <c:v>368.25458872999997</c:v>
                </c:pt>
                <c:pt idx="679">
                  <c:v>368.25458872999997</c:v>
                </c:pt>
                <c:pt idx="680">
                  <c:v>369.11451012999999</c:v>
                </c:pt>
                <c:pt idx="681">
                  <c:v>369.37151706999998</c:v>
                </c:pt>
                <c:pt idx="682">
                  <c:v>369.70733801</c:v>
                </c:pt>
                <c:pt idx="683">
                  <c:v>369.70733801</c:v>
                </c:pt>
                <c:pt idx="684">
                  <c:v>370.91935467999997</c:v>
                </c:pt>
                <c:pt idx="685">
                  <c:v>370.91935467999997</c:v>
                </c:pt>
                <c:pt idx="686">
                  <c:v>371.73234718999998</c:v>
                </c:pt>
                <c:pt idx="687">
                  <c:v>371.73234718999998</c:v>
                </c:pt>
                <c:pt idx="688">
                  <c:v>372.75038382999998</c:v>
                </c:pt>
                <c:pt idx="689">
                  <c:v>372.75038382999998</c:v>
                </c:pt>
                <c:pt idx="690">
                  <c:v>373.11426323000001</c:v>
                </c:pt>
                <c:pt idx="691">
                  <c:v>373.11426323000001</c:v>
                </c:pt>
                <c:pt idx="692">
                  <c:v>373.89320455000001</c:v>
                </c:pt>
                <c:pt idx="693">
                  <c:v>374.32960144999998</c:v>
                </c:pt>
                <c:pt idx="694">
                  <c:v>374.79524819</c:v>
                </c:pt>
                <c:pt idx="695">
                  <c:v>374.96106688999998</c:v>
                </c:pt>
                <c:pt idx="696">
                  <c:v>374.96106688999998</c:v>
                </c:pt>
                <c:pt idx="697">
                  <c:v>375.74852686999998</c:v>
                </c:pt>
                <c:pt idx="698">
                  <c:v>376.17739021</c:v>
                </c:pt>
                <c:pt idx="699">
                  <c:v>376.66002149000002</c:v>
                </c:pt>
                <c:pt idx="700">
                  <c:v>376.66002149000002</c:v>
                </c:pt>
                <c:pt idx="701">
                  <c:v>377.0238769</c:v>
                </c:pt>
                <c:pt idx="702">
                  <c:v>377.39950453</c:v>
                </c:pt>
                <c:pt idx="703">
                  <c:v>377.62148501999997</c:v>
                </c:pt>
                <c:pt idx="704">
                  <c:v>377.62148501999997</c:v>
                </c:pt>
                <c:pt idx="705">
                  <c:v>378.81978290000001</c:v>
                </c:pt>
                <c:pt idx="706">
                  <c:v>379.06468243</c:v>
                </c:pt>
                <c:pt idx="707">
                  <c:v>379.06468243</c:v>
                </c:pt>
                <c:pt idx="708">
                  <c:v>379.53191103</c:v>
                </c:pt>
                <c:pt idx="709">
                  <c:v>379.53191103</c:v>
                </c:pt>
                <c:pt idx="710">
                  <c:v>380.13492473999997</c:v>
                </c:pt>
                <c:pt idx="711">
                  <c:v>380.56617905000002</c:v>
                </c:pt>
                <c:pt idx="712">
                  <c:v>380.91160764</c:v>
                </c:pt>
                <c:pt idx="713">
                  <c:v>380.91160764</c:v>
                </c:pt>
                <c:pt idx="714">
                  <c:v>380.91160764</c:v>
                </c:pt>
                <c:pt idx="715">
                  <c:v>381.34643927000002</c:v>
                </c:pt>
                <c:pt idx="716">
                  <c:v>381.53598175000002</c:v>
                </c:pt>
                <c:pt idx="717">
                  <c:v>381.75713342</c:v>
                </c:pt>
                <c:pt idx="718">
                  <c:v>381.93728455000002</c:v>
                </c:pt>
                <c:pt idx="719">
                  <c:v>381.93728455000002</c:v>
                </c:pt>
                <c:pt idx="720">
                  <c:v>382.26937042999998</c:v>
                </c:pt>
                <c:pt idx="721">
                  <c:v>382.43116444999998</c:v>
                </c:pt>
                <c:pt idx="722">
                  <c:v>382.58478838999997</c:v>
                </c:pt>
                <c:pt idx="723">
                  <c:v>382.73177491999996</c:v>
                </c:pt>
                <c:pt idx="724">
                  <c:v>382.95494945999997</c:v>
                </c:pt>
                <c:pt idx="725">
                  <c:v>383.08291937000001</c:v>
                </c:pt>
                <c:pt idx="726">
                  <c:v>383.08291937000001</c:v>
                </c:pt>
                <c:pt idx="727">
                  <c:v>383.08291937000001</c:v>
                </c:pt>
                <c:pt idx="728">
                  <c:v>383.08291937000001</c:v>
                </c:pt>
                <c:pt idx="729">
                  <c:v>383.75568845999999</c:v>
                </c:pt>
                <c:pt idx="730">
                  <c:v>383.79231873999998</c:v>
                </c:pt>
                <c:pt idx="731">
                  <c:v>383.95154816999997</c:v>
                </c:pt>
                <c:pt idx="732">
                  <c:v>384.19236238999997</c:v>
                </c:pt>
                <c:pt idx="733">
                  <c:v>384.49490000999998</c:v>
                </c:pt>
                <c:pt idx="734">
                  <c:v>384.49490000999998</c:v>
                </c:pt>
                <c:pt idx="735">
                  <c:v>384.49490000999998</c:v>
                </c:pt>
                <c:pt idx="736">
                  <c:v>387.20903814000002</c:v>
                </c:pt>
                <c:pt idx="737">
                  <c:v>388.41917946000001</c:v>
                </c:pt>
                <c:pt idx="738">
                  <c:v>388.86538055</c:v>
                </c:pt>
                <c:pt idx="739">
                  <c:v>389.38585319999999</c:v>
                </c:pt>
                <c:pt idx="740">
                  <c:v>389.86850848</c:v>
                </c:pt>
                <c:pt idx="741">
                  <c:v>390.29871014999998</c:v>
                </c:pt>
                <c:pt idx="742">
                  <c:v>390.62057084999998</c:v>
                </c:pt>
                <c:pt idx="743">
                  <c:v>390.96616918000001</c:v>
                </c:pt>
                <c:pt idx="744">
                  <c:v>391.34110958999997</c:v>
                </c:pt>
                <c:pt idx="745">
                  <c:v>391.61939209999997</c:v>
                </c:pt>
                <c:pt idx="746">
                  <c:v>391.99379476000001</c:v>
                </c:pt>
                <c:pt idx="747">
                  <c:v>392.26342076999998</c:v>
                </c:pt>
                <c:pt idx="748">
                  <c:v>392.82184045999998</c:v>
                </c:pt>
                <c:pt idx="749">
                  <c:v>392.82184045999998</c:v>
                </c:pt>
                <c:pt idx="750">
                  <c:v>393.26361519</c:v>
                </c:pt>
                <c:pt idx="751">
                  <c:v>393.26361519</c:v>
                </c:pt>
                <c:pt idx="752">
                  <c:v>394.67107289</c:v>
                </c:pt>
                <c:pt idx="753">
                  <c:v>394.67107289</c:v>
                </c:pt>
                <c:pt idx="754">
                  <c:v>394.67107289</c:v>
                </c:pt>
                <c:pt idx="755">
                  <c:v>395.83760823</c:v>
                </c:pt>
                <c:pt idx="756">
                  <c:v>395.83760823</c:v>
                </c:pt>
                <c:pt idx="757">
                  <c:v>396.64545326000001</c:v>
                </c:pt>
                <c:pt idx="758">
                  <c:v>396.64545326000001</c:v>
                </c:pt>
                <c:pt idx="759">
                  <c:v>397.10943215999998</c:v>
                </c:pt>
                <c:pt idx="760">
                  <c:v>397.10943215999998</c:v>
                </c:pt>
                <c:pt idx="761">
                  <c:v>397.59465518000002</c:v>
                </c:pt>
                <c:pt idx="762">
                  <c:v>397.92070762999998</c:v>
                </c:pt>
                <c:pt idx="763">
                  <c:v>397.92070762999998</c:v>
                </c:pt>
                <c:pt idx="764">
                  <c:v>397.88704615</c:v>
                </c:pt>
                <c:pt idx="765">
                  <c:v>398.02186473</c:v>
                </c:pt>
                <c:pt idx="766">
                  <c:v>398.02186473</c:v>
                </c:pt>
                <c:pt idx="767">
                  <c:v>398.02186473</c:v>
                </c:pt>
                <c:pt idx="768">
                  <c:v>398.63499715</c:v>
                </c:pt>
                <c:pt idx="769">
                  <c:v>398.83599900999997</c:v>
                </c:pt>
                <c:pt idx="770">
                  <c:v>399.00729566000001</c:v>
                </c:pt>
                <c:pt idx="771">
                  <c:v>399.09445904</c:v>
                </c:pt>
                <c:pt idx="772">
                  <c:v>399.09445904</c:v>
                </c:pt>
                <c:pt idx="773">
                  <c:v>399.09445904</c:v>
                </c:pt>
                <c:pt idx="774">
                  <c:v>398.11642061999999</c:v>
                </c:pt>
                <c:pt idx="775">
                  <c:v>397.94292210999998</c:v>
                </c:pt>
                <c:pt idx="776">
                  <c:v>397.78164264999998</c:v>
                </c:pt>
                <c:pt idx="777">
                  <c:v>397.55106166000002</c:v>
                </c:pt>
                <c:pt idx="778">
                  <c:v>397.35458368000002</c:v>
                </c:pt>
                <c:pt idx="779">
                  <c:v>397.35458368000002</c:v>
                </c:pt>
                <c:pt idx="780">
                  <c:v>397.22407241999997</c:v>
                </c:pt>
                <c:pt idx="781">
                  <c:v>397.07541133000001</c:v>
                </c:pt>
                <c:pt idx="782">
                  <c:v>450.07541133000001</c:v>
                </c:pt>
                <c:pt idx="783">
                  <c:v>486.5</c:v>
                </c:pt>
              </c:numCache>
            </c:numRef>
          </c:xVal>
          <c:yVal>
            <c:numRef>
              <c:f>'Placer Main Crossing (629)'!$B$36:$B$819</c:f>
              <c:numCache>
                <c:formatCode>General</c:formatCode>
                <c:ptCount val="784"/>
                <c:pt idx="0">
                  <c:v>26.3</c:v>
                </c:pt>
                <c:pt idx="1">
                  <c:v>15.101249999999999</c:v>
                </c:pt>
                <c:pt idx="2">
                  <c:v>12.211456489999998</c:v>
                </c:pt>
                <c:pt idx="3">
                  <c:v>12.211456489999998</c:v>
                </c:pt>
                <c:pt idx="4">
                  <c:v>12.169489289999998</c:v>
                </c:pt>
                <c:pt idx="5">
                  <c:v>12.246017719999998</c:v>
                </c:pt>
                <c:pt idx="6">
                  <c:v>12.236438039999999</c:v>
                </c:pt>
                <c:pt idx="7">
                  <c:v>12.277728389999998</c:v>
                </c:pt>
                <c:pt idx="8">
                  <c:v>12.349555669999999</c:v>
                </c:pt>
                <c:pt idx="9">
                  <c:v>12.277728389999998</c:v>
                </c:pt>
                <c:pt idx="10">
                  <c:v>12.488738349999998</c:v>
                </c:pt>
                <c:pt idx="11">
                  <c:v>12.684923569999999</c:v>
                </c:pt>
                <c:pt idx="12">
                  <c:v>13.047276609999999</c:v>
                </c:pt>
                <c:pt idx="13">
                  <c:v>13.001139249999998</c:v>
                </c:pt>
                <c:pt idx="14">
                  <c:v>13.315882489999998</c:v>
                </c:pt>
                <c:pt idx="15">
                  <c:v>13.324208859999999</c:v>
                </c:pt>
                <c:pt idx="16">
                  <c:v>13.081365119999997</c:v>
                </c:pt>
                <c:pt idx="17">
                  <c:v>12.731389909999999</c:v>
                </c:pt>
                <c:pt idx="18">
                  <c:v>12.873109699999999</c:v>
                </c:pt>
                <c:pt idx="19">
                  <c:v>12.572051349999999</c:v>
                </c:pt>
                <c:pt idx="20">
                  <c:v>12.655819279999999</c:v>
                </c:pt>
                <c:pt idx="21">
                  <c:v>12.362678619999999</c:v>
                </c:pt>
                <c:pt idx="22">
                  <c:v>12.377505679999999</c:v>
                </c:pt>
                <c:pt idx="23">
                  <c:v>12.309116</c:v>
                </c:pt>
                <c:pt idx="24">
                  <c:v>12.311758289999998</c:v>
                </c:pt>
                <c:pt idx="25">
                  <c:v>12.127124799999999</c:v>
                </c:pt>
                <c:pt idx="26">
                  <c:v>12.062028129999998</c:v>
                </c:pt>
                <c:pt idx="27">
                  <c:v>11.955640769999999</c:v>
                </c:pt>
                <c:pt idx="28">
                  <c:v>11.922119839999999</c:v>
                </c:pt>
                <c:pt idx="29">
                  <c:v>11.883545859999998</c:v>
                </c:pt>
                <c:pt idx="30">
                  <c:v>11.874205679999999</c:v>
                </c:pt>
                <c:pt idx="31">
                  <c:v>11.874205679999999</c:v>
                </c:pt>
                <c:pt idx="32">
                  <c:v>11.807937449999999</c:v>
                </c:pt>
                <c:pt idx="33">
                  <c:v>11.776501209999999</c:v>
                </c:pt>
                <c:pt idx="34">
                  <c:v>11.701362309999999</c:v>
                </c:pt>
                <c:pt idx="35">
                  <c:v>11.639459589999998</c:v>
                </c:pt>
                <c:pt idx="36">
                  <c:v>11.596076099999998</c:v>
                </c:pt>
                <c:pt idx="37">
                  <c:v>11.497516169999999</c:v>
                </c:pt>
                <c:pt idx="38">
                  <c:v>11.30751368</c:v>
                </c:pt>
                <c:pt idx="39">
                  <c:v>11.185668269999999</c:v>
                </c:pt>
                <c:pt idx="40">
                  <c:v>11.143419599999998</c:v>
                </c:pt>
                <c:pt idx="41">
                  <c:v>11.150995179999999</c:v>
                </c:pt>
                <c:pt idx="42">
                  <c:v>11.153793969999999</c:v>
                </c:pt>
                <c:pt idx="43">
                  <c:v>11.086250779999999</c:v>
                </c:pt>
                <c:pt idx="44">
                  <c:v>11.118725659999999</c:v>
                </c:pt>
                <c:pt idx="45">
                  <c:v>11.03793782</c:v>
                </c:pt>
                <c:pt idx="46">
                  <c:v>11.03793782</c:v>
                </c:pt>
                <c:pt idx="47">
                  <c:v>11.03793782</c:v>
                </c:pt>
                <c:pt idx="48">
                  <c:v>11.013538629999999</c:v>
                </c:pt>
                <c:pt idx="49">
                  <c:v>10.964554639999999</c:v>
                </c:pt>
                <c:pt idx="50">
                  <c:v>10.932849749999999</c:v>
                </c:pt>
                <c:pt idx="51">
                  <c:v>10.932849749999999</c:v>
                </c:pt>
                <c:pt idx="52">
                  <c:v>10.900614169999997</c:v>
                </c:pt>
                <c:pt idx="53">
                  <c:v>10.898520019999999</c:v>
                </c:pt>
                <c:pt idx="54">
                  <c:v>10.866430879999999</c:v>
                </c:pt>
                <c:pt idx="55">
                  <c:v>10.866430879999999</c:v>
                </c:pt>
                <c:pt idx="56">
                  <c:v>10.866430879999999</c:v>
                </c:pt>
                <c:pt idx="57">
                  <c:v>10.793230119999999</c:v>
                </c:pt>
                <c:pt idx="58">
                  <c:v>10.761245529999998</c:v>
                </c:pt>
                <c:pt idx="59">
                  <c:v>10.721996149999999</c:v>
                </c:pt>
                <c:pt idx="60">
                  <c:v>10.651356909999999</c:v>
                </c:pt>
                <c:pt idx="61">
                  <c:v>10.585507069999998</c:v>
                </c:pt>
                <c:pt idx="62">
                  <c:v>10.542200349999998</c:v>
                </c:pt>
                <c:pt idx="63">
                  <c:v>10.507481339999998</c:v>
                </c:pt>
                <c:pt idx="64">
                  <c:v>10.481414099999999</c:v>
                </c:pt>
                <c:pt idx="65">
                  <c:v>10.50083321</c:v>
                </c:pt>
                <c:pt idx="66">
                  <c:v>10.442455039999999</c:v>
                </c:pt>
                <c:pt idx="67">
                  <c:v>10.227138049999999</c:v>
                </c:pt>
                <c:pt idx="68">
                  <c:v>10.217204259999999</c:v>
                </c:pt>
                <c:pt idx="69">
                  <c:v>10.110735599999998</c:v>
                </c:pt>
                <c:pt idx="70">
                  <c:v>10.142778969999998</c:v>
                </c:pt>
                <c:pt idx="71">
                  <c:v>10.181542199999999</c:v>
                </c:pt>
                <c:pt idx="72">
                  <c:v>10.120252389999997</c:v>
                </c:pt>
                <c:pt idx="73">
                  <c:v>9.900520659999998</c:v>
                </c:pt>
                <c:pt idx="74">
                  <c:v>9.931651389999999</c:v>
                </c:pt>
                <c:pt idx="75">
                  <c:v>9.9736041199999974</c:v>
                </c:pt>
                <c:pt idx="76">
                  <c:v>9.9645568599999983</c:v>
                </c:pt>
                <c:pt idx="77">
                  <c:v>9.9702870999999984</c:v>
                </c:pt>
                <c:pt idx="78">
                  <c:v>9.9058952699999985</c:v>
                </c:pt>
                <c:pt idx="79">
                  <c:v>9.9615232099999993</c:v>
                </c:pt>
                <c:pt idx="80">
                  <c:v>9.931651389999999</c:v>
                </c:pt>
                <c:pt idx="81">
                  <c:v>10.079141969999998</c:v>
                </c:pt>
                <c:pt idx="82">
                  <c:v>9.9402455899999982</c:v>
                </c:pt>
                <c:pt idx="83">
                  <c:v>9.710285589999998</c:v>
                </c:pt>
                <c:pt idx="84">
                  <c:v>9.8991905899999981</c:v>
                </c:pt>
                <c:pt idx="85">
                  <c:v>9.784982209999999</c:v>
                </c:pt>
                <c:pt idx="86">
                  <c:v>9.6488679599999987</c:v>
                </c:pt>
                <c:pt idx="87">
                  <c:v>9.5772283899999984</c:v>
                </c:pt>
                <c:pt idx="88">
                  <c:v>9.5439627399999978</c:v>
                </c:pt>
                <c:pt idx="89">
                  <c:v>9.5784762499999978</c:v>
                </c:pt>
                <c:pt idx="90">
                  <c:v>9.6187094799999997</c:v>
                </c:pt>
                <c:pt idx="91">
                  <c:v>9.6599780199999987</c:v>
                </c:pt>
                <c:pt idx="92">
                  <c:v>9.6934744299999984</c:v>
                </c:pt>
                <c:pt idx="93">
                  <c:v>9.724981699999999</c:v>
                </c:pt>
                <c:pt idx="94">
                  <c:v>9.7161758299999974</c:v>
                </c:pt>
                <c:pt idx="95">
                  <c:v>9.7161758299999974</c:v>
                </c:pt>
                <c:pt idx="96">
                  <c:v>9.6840686999999974</c:v>
                </c:pt>
                <c:pt idx="97">
                  <c:v>9.6840686999999974</c:v>
                </c:pt>
                <c:pt idx="98">
                  <c:v>9.6429347099999987</c:v>
                </c:pt>
                <c:pt idx="99">
                  <c:v>9.611058019999998</c:v>
                </c:pt>
                <c:pt idx="100">
                  <c:v>9.6523745199999986</c:v>
                </c:pt>
                <c:pt idx="101">
                  <c:v>9.6523745199999986</c:v>
                </c:pt>
                <c:pt idx="102">
                  <c:v>9.6523745199999986</c:v>
                </c:pt>
                <c:pt idx="103">
                  <c:v>9.6199673099999998</c:v>
                </c:pt>
                <c:pt idx="104">
                  <c:v>9.5861662899999978</c:v>
                </c:pt>
                <c:pt idx="105">
                  <c:v>9.5861662899999978</c:v>
                </c:pt>
                <c:pt idx="106">
                  <c:v>9.6181504499999981</c:v>
                </c:pt>
                <c:pt idx="107">
                  <c:v>9.5861662899999978</c:v>
                </c:pt>
                <c:pt idx="108">
                  <c:v>9.6199673099999998</c:v>
                </c:pt>
                <c:pt idx="109">
                  <c:v>9.5066563699999982</c:v>
                </c:pt>
                <c:pt idx="110">
                  <c:v>9.4753807699999975</c:v>
                </c:pt>
                <c:pt idx="111">
                  <c:v>9.5078866899999994</c:v>
                </c:pt>
                <c:pt idx="112">
                  <c:v>9.5390131799999978</c:v>
                </c:pt>
                <c:pt idx="113">
                  <c:v>9.5134411299999986</c:v>
                </c:pt>
                <c:pt idx="114">
                  <c:v>9.4792173399999982</c:v>
                </c:pt>
                <c:pt idx="115">
                  <c:v>9.4007509399999982</c:v>
                </c:pt>
                <c:pt idx="116">
                  <c:v>9.2930028499999988</c:v>
                </c:pt>
                <c:pt idx="117">
                  <c:v>9.3310578199999981</c:v>
                </c:pt>
                <c:pt idx="118">
                  <c:v>9.3337774199999988</c:v>
                </c:pt>
                <c:pt idx="119">
                  <c:v>9.5102106199999987</c:v>
                </c:pt>
                <c:pt idx="120">
                  <c:v>9.5443719799999975</c:v>
                </c:pt>
                <c:pt idx="121">
                  <c:v>9.6618689199999981</c:v>
                </c:pt>
                <c:pt idx="122">
                  <c:v>9.5131662799999983</c:v>
                </c:pt>
                <c:pt idx="123">
                  <c:v>9.5458224699999974</c:v>
                </c:pt>
                <c:pt idx="124">
                  <c:v>9.5146534199999984</c:v>
                </c:pt>
                <c:pt idx="125">
                  <c:v>9.4523468799999986</c:v>
                </c:pt>
                <c:pt idx="126">
                  <c:v>9.554364979999999</c:v>
                </c:pt>
                <c:pt idx="127">
                  <c:v>9.508877769999998</c:v>
                </c:pt>
                <c:pt idx="128">
                  <c:v>9.6208538899999994</c:v>
                </c:pt>
                <c:pt idx="129">
                  <c:v>9.5463049699999978</c:v>
                </c:pt>
                <c:pt idx="130">
                  <c:v>9.6199673099999998</c:v>
                </c:pt>
                <c:pt idx="131">
                  <c:v>9.5807293399999978</c:v>
                </c:pt>
                <c:pt idx="132">
                  <c:v>9.4781317899999991</c:v>
                </c:pt>
                <c:pt idx="133">
                  <c:v>9.5066563699999982</c:v>
                </c:pt>
                <c:pt idx="134">
                  <c:v>9.4323461099999975</c:v>
                </c:pt>
                <c:pt idx="135">
                  <c:v>8.4470941999999987</c:v>
                </c:pt>
                <c:pt idx="136">
                  <c:v>9.5773860699999993</c:v>
                </c:pt>
                <c:pt idx="137">
                  <c:v>9.5146534199999984</c:v>
                </c:pt>
                <c:pt idx="138">
                  <c:v>9.6715218899999975</c:v>
                </c:pt>
                <c:pt idx="139">
                  <c:v>9.336011899999999</c:v>
                </c:pt>
                <c:pt idx="140">
                  <c:v>9.2290440499999988</c:v>
                </c:pt>
                <c:pt idx="141">
                  <c:v>9.3027203499999978</c:v>
                </c:pt>
                <c:pt idx="142">
                  <c:v>9.4805771299999986</c:v>
                </c:pt>
                <c:pt idx="143">
                  <c:v>9.3730027699999994</c:v>
                </c:pt>
                <c:pt idx="144">
                  <c:v>9.2989799599999987</c:v>
                </c:pt>
                <c:pt idx="145">
                  <c:v>9.3380790699999991</c:v>
                </c:pt>
                <c:pt idx="146">
                  <c:v>9.3283815999999984</c:v>
                </c:pt>
                <c:pt idx="147">
                  <c:v>9.2612457699999986</c:v>
                </c:pt>
                <c:pt idx="148">
                  <c:v>9.2705634499999974</c:v>
                </c:pt>
                <c:pt idx="149">
                  <c:v>9.2290218799999977</c:v>
                </c:pt>
                <c:pt idx="150">
                  <c:v>9.1897993699999994</c:v>
                </c:pt>
                <c:pt idx="151">
                  <c:v>9.2910861999999987</c:v>
                </c:pt>
                <c:pt idx="152">
                  <c:v>9.1846937899999972</c:v>
                </c:pt>
                <c:pt idx="153">
                  <c:v>9.2504400199999992</c:v>
                </c:pt>
                <c:pt idx="154">
                  <c:v>9.2217789599999982</c:v>
                </c:pt>
                <c:pt idx="155">
                  <c:v>9.2558348399999986</c:v>
                </c:pt>
                <c:pt idx="156">
                  <c:v>9.2630412499999988</c:v>
                </c:pt>
                <c:pt idx="157">
                  <c:v>9.310416759999999</c:v>
                </c:pt>
                <c:pt idx="158">
                  <c:v>9.4953715399999989</c:v>
                </c:pt>
                <c:pt idx="159">
                  <c:v>9.552126089999998</c:v>
                </c:pt>
                <c:pt idx="160">
                  <c:v>9.5861367499999979</c:v>
                </c:pt>
                <c:pt idx="161">
                  <c:v>9.8345467099999979</c:v>
                </c:pt>
                <c:pt idx="162">
                  <c:v>9.8315184999999978</c:v>
                </c:pt>
                <c:pt idx="163">
                  <c:v>10.188074729999999</c:v>
                </c:pt>
                <c:pt idx="164">
                  <c:v>10.296343699999998</c:v>
                </c:pt>
                <c:pt idx="165">
                  <c:v>10.527744909999999</c:v>
                </c:pt>
                <c:pt idx="166">
                  <c:v>11.004200469999999</c:v>
                </c:pt>
                <c:pt idx="167">
                  <c:v>11.004200469999999</c:v>
                </c:pt>
                <c:pt idx="168">
                  <c:v>11.077783269999998</c:v>
                </c:pt>
                <c:pt idx="169">
                  <c:v>11.006689219999998</c:v>
                </c:pt>
                <c:pt idx="170">
                  <c:v>11.077783269999998</c:v>
                </c:pt>
                <c:pt idx="171">
                  <c:v>11.210676819999998</c:v>
                </c:pt>
                <c:pt idx="172">
                  <c:v>11.07700212</c:v>
                </c:pt>
                <c:pt idx="173">
                  <c:v>11.077783269999998</c:v>
                </c:pt>
                <c:pt idx="174">
                  <c:v>10.971048589999999</c:v>
                </c:pt>
                <c:pt idx="175">
                  <c:v>10.971048589999999</c:v>
                </c:pt>
                <c:pt idx="176">
                  <c:v>11.048207499999998</c:v>
                </c:pt>
                <c:pt idx="177">
                  <c:v>10.963797159999999</c:v>
                </c:pt>
                <c:pt idx="178">
                  <c:v>10.971048589999999</c:v>
                </c:pt>
                <c:pt idx="179">
                  <c:v>11.013682529999999</c:v>
                </c:pt>
                <c:pt idx="180">
                  <c:v>10.9692759</c:v>
                </c:pt>
                <c:pt idx="181">
                  <c:v>10.93209877</c:v>
                </c:pt>
                <c:pt idx="182">
                  <c:v>10.827036349999998</c:v>
                </c:pt>
                <c:pt idx="183">
                  <c:v>10.97659968</c:v>
                </c:pt>
                <c:pt idx="184">
                  <c:v>10.966258979999999</c:v>
                </c:pt>
                <c:pt idx="185">
                  <c:v>10.920051419999998</c:v>
                </c:pt>
                <c:pt idx="186">
                  <c:v>10.866430879999999</c:v>
                </c:pt>
                <c:pt idx="187">
                  <c:v>10.898520019999999</c:v>
                </c:pt>
                <c:pt idx="188">
                  <c:v>10.867169179999998</c:v>
                </c:pt>
                <c:pt idx="189">
                  <c:v>10.90093993</c:v>
                </c:pt>
                <c:pt idx="190">
                  <c:v>10.867169179999998</c:v>
                </c:pt>
                <c:pt idx="191">
                  <c:v>10.832499379999998</c:v>
                </c:pt>
                <c:pt idx="192">
                  <c:v>10.864769689999999</c:v>
                </c:pt>
                <c:pt idx="193">
                  <c:v>10.827036349999998</c:v>
                </c:pt>
                <c:pt idx="194">
                  <c:v>10.792505569999999</c:v>
                </c:pt>
                <c:pt idx="195">
                  <c:v>10.758910089999999</c:v>
                </c:pt>
                <c:pt idx="196">
                  <c:v>10.791599889999999</c:v>
                </c:pt>
                <c:pt idx="197">
                  <c:v>10.684419499999999</c:v>
                </c:pt>
                <c:pt idx="198">
                  <c:v>10.539306749999998</c:v>
                </c:pt>
                <c:pt idx="199">
                  <c:v>10.573175299999999</c:v>
                </c:pt>
                <c:pt idx="200">
                  <c:v>10.361371809999998</c:v>
                </c:pt>
                <c:pt idx="201">
                  <c:v>10.161432939999997</c:v>
                </c:pt>
                <c:pt idx="202">
                  <c:v>10.211886079999999</c:v>
                </c:pt>
                <c:pt idx="203">
                  <c:v>10.146203809999999</c:v>
                </c:pt>
                <c:pt idx="204">
                  <c:v>10.112745069999999</c:v>
                </c:pt>
                <c:pt idx="205">
                  <c:v>10.007687989999997</c:v>
                </c:pt>
                <c:pt idx="206">
                  <c:v>9.931651389999999</c:v>
                </c:pt>
                <c:pt idx="207">
                  <c:v>9.9292335399999985</c:v>
                </c:pt>
                <c:pt idx="208">
                  <c:v>9.8636057499999978</c:v>
                </c:pt>
                <c:pt idx="209">
                  <c:v>9.7899691599999983</c:v>
                </c:pt>
                <c:pt idx="210">
                  <c:v>9.8522528299999976</c:v>
                </c:pt>
                <c:pt idx="211">
                  <c:v>9.724981699999999</c:v>
                </c:pt>
                <c:pt idx="212">
                  <c:v>9.8562586899999989</c:v>
                </c:pt>
                <c:pt idx="213">
                  <c:v>9.8562586899999989</c:v>
                </c:pt>
                <c:pt idx="214">
                  <c:v>9.8961979299999996</c:v>
                </c:pt>
                <c:pt idx="215">
                  <c:v>9.8881561999999974</c:v>
                </c:pt>
                <c:pt idx="216">
                  <c:v>9.8474365999999982</c:v>
                </c:pt>
                <c:pt idx="217">
                  <c:v>9.8228933299999994</c:v>
                </c:pt>
                <c:pt idx="218">
                  <c:v>9.8894840299999984</c:v>
                </c:pt>
                <c:pt idx="219">
                  <c:v>9.9541571599999976</c:v>
                </c:pt>
                <c:pt idx="220">
                  <c:v>10.003268209999998</c:v>
                </c:pt>
                <c:pt idx="221">
                  <c:v>10.003268209999998</c:v>
                </c:pt>
                <c:pt idx="222">
                  <c:v>9.963208569999999</c:v>
                </c:pt>
                <c:pt idx="223">
                  <c:v>9.9959552399999989</c:v>
                </c:pt>
                <c:pt idx="224">
                  <c:v>10.037186919999998</c:v>
                </c:pt>
                <c:pt idx="225">
                  <c:v>10.217204259999999</c:v>
                </c:pt>
                <c:pt idx="226">
                  <c:v>10.322764059999997</c:v>
                </c:pt>
                <c:pt idx="227">
                  <c:v>10.322764059999997</c:v>
                </c:pt>
                <c:pt idx="228">
                  <c:v>10.290192129999998</c:v>
                </c:pt>
                <c:pt idx="229">
                  <c:v>10.322764059999997</c:v>
                </c:pt>
                <c:pt idx="230">
                  <c:v>10.388061699999998</c:v>
                </c:pt>
                <c:pt idx="231">
                  <c:v>10.355169229999998</c:v>
                </c:pt>
                <c:pt idx="232">
                  <c:v>10.406468649999997</c:v>
                </c:pt>
                <c:pt idx="233">
                  <c:v>10.373970459999999</c:v>
                </c:pt>
                <c:pt idx="234">
                  <c:v>10.373970459999999</c:v>
                </c:pt>
                <c:pt idx="235">
                  <c:v>10.473294409999998</c:v>
                </c:pt>
                <c:pt idx="236">
                  <c:v>10.44610509</c:v>
                </c:pt>
                <c:pt idx="237">
                  <c:v>10.430626499999999</c:v>
                </c:pt>
                <c:pt idx="238">
                  <c:v>10.505285669999999</c:v>
                </c:pt>
                <c:pt idx="239">
                  <c:v>10.505285669999999</c:v>
                </c:pt>
                <c:pt idx="240">
                  <c:v>10.57094519</c:v>
                </c:pt>
                <c:pt idx="241">
                  <c:v>10.573175299999999</c:v>
                </c:pt>
                <c:pt idx="242">
                  <c:v>10.616265489999998</c:v>
                </c:pt>
                <c:pt idx="243">
                  <c:v>10.841276839999999</c:v>
                </c:pt>
                <c:pt idx="244">
                  <c:v>10.887180439999998</c:v>
                </c:pt>
                <c:pt idx="245">
                  <c:v>11.051119119999999</c:v>
                </c:pt>
                <c:pt idx="246">
                  <c:v>11.051119119999999</c:v>
                </c:pt>
                <c:pt idx="247">
                  <c:v>11.264434749999999</c:v>
                </c:pt>
                <c:pt idx="248">
                  <c:v>11.080956699999998</c:v>
                </c:pt>
                <c:pt idx="249">
                  <c:v>11.009800149999998</c:v>
                </c:pt>
                <c:pt idx="250">
                  <c:v>10.964554639999999</c:v>
                </c:pt>
                <c:pt idx="251">
                  <c:v>11.004966239999998</c:v>
                </c:pt>
                <c:pt idx="252">
                  <c:v>11.022541649999997</c:v>
                </c:pt>
                <c:pt idx="253">
                  <c:v>10.937714459999999</c:v>
                </c:pt>
                <c:pt idx="254">
                  <c:v>10.978283989999998</c:v>
                </c:pt>
                <c:pt idx="255">
                  <c:v>10.937714459999999</c:v>
                </c:pt>
                <c:pt idx="256">
                  <c:v>10.939407799999998</c:v>
                </c:pt>
                <c:pt idx="257">
                  <c:v>10.898520019999999</c:v>
                </c:pt>
                <c:pt idx="258">
                  <c:v>10.971048589999999</c:v>
                </c:pt>
                <c:pt idx="259">
                  <c:v>10.923837499999998</c:v>
                </c:pt>
                <c:pt idx="260">
                  <c:v>10.923837499999998</c:v>
                </c:pt>
                <c:pt idx="261">
                  <c:v>11.059140189999997</c:v>
                </c:pt>
                <c:pt idx="262">
                  <c:v>11.080956699999998</c:v>
                </c:pt>
                <c:pt idx="263">
                  <c:v>11.153585969999998</c:v>
                </c:pt>
                <c:pt idx="264">
                  <c:v>11.227627829999999</c:v>
                </c:pt>
                <c:pt idx="265">
                  <c:v>11.293306819999998</c:v>
                </c:pt>
                <c:pt idx="266">
                  <c:v>11.261904649999998</c:v>
                </c:pt>
                <c:pt idx="267">
                  <c:v>11.293306819999998</c:v>
                </c:pt>
                <c:pt idx="268">
                  <c:v>11.251840989999998</c:v>
                </c:pt>
                <c:pt idx="269">
                  <c:v>11.251840989999998</c:v>
                </c:pt>
                <c:pt idx="270">
                  <c:v>11.357086289999998</c:v>
                </c:pt>
                <c:pt idx="271">
                  <c:v>11.325309999999998</c:v>
                </c:pt>
                <c:pt idx="272">
                  <c:v>11.323426259999998</c:v>
                </c:pt>
                <c:pt idx="273">
                  <c:v>11.296297059999999</c:v>
                </c:pt>
                <c:pt idx="274">
                  <c:v>11.291440939999998</c:v>
                </c:pt>
                <c:pt idx="275">
                  <c:v>11.332567499999998</c:v>
                </c:pt>
                <c:pt idx="276">
                  <c:v>11.430877889999998</c:v>
                </c:pt>
                <c:pt idx="277">
                  <c:v>11.487501129999998</c:v>
                </c:pt>
                <c:pt idx="278">
                  <c:v>11.560183659999998</c:v>
                </c:pt>
                <c:pt idx="279">
                  <c:v>11.668191119999999</c:v>
                </c:pt>
                <c:pt idx="280">
                  <c:v>11.635718279999999</c:v>
                </c:pt>
                <c:pt idx="281">
                  <c:v>11.743843119999998</c:v>
                </c:pt>
                <c:pt idx="282">
                  <c:v>11.849467489999999</c:v>
                </c:pt>
                <c:pt idx="283">
                  <c:v>11.766046119999999</c:v>
                </c:pt>
                <c:pt idx="284">
                  <c:v>11.817372569999998</c:v>
                </c:pt>
                <c:pt idx="285">
                  <c:v>11.883545859999998</c:v>
                </c:pt>
                <c:pt idx="286">
                  <c:v>11.849467489999999</c:v>
                </c:pt>
                <c:pt idx="287">
                  <c:v>11.849467489999999</c:v>
                </c:pt>
                <c:pt idx="288">
                  <c:v>11.849467489999999</c:v>
                </c:pt>
                <c:pt idx="289">
                  <c:v>11.915125009999999</c:v>
                </c:pt>
                <c:pt idx="290">
                  <c:v>11.948721929999998</c:v>
                </c:pt>
                <c:pt idx="291">
                  <c:v>12.028679829999998</c:v>
                </c:pt>
                <c:pt idx="292">
                  <c:v>12.062428229999998</c:v>
                </c:pt>
                <c:pt idx="293">
                  <c:v>12.137891229999997</c:v>
                </c:pt>
                <c:pt idx="294">
                  <c:v>12.309116</c:v>
                </c:pt>
                <c:pt idx="295">
                  <c:v>12.342845609999998</c:v>
                </c:pt>
                <c:pt idx="296">
                  <c:v>12.389500859999998</c:v>
                </c:pt>
                <c:pt idx="297">
                  <c:v>12.455130679999998</c:v>
                </c:pt>
                <c:pt idx="298">
                  <c:v>12.422469709999998</c:v>
                </c:pt>
                <c:pt idx="299">
                  <c:v>12.415982609999999</c:v>
                </c:pt>
                <c:pt idx="300">
                  <c:v>12.417210529999998</c:v>
                </c:pt>
                <c:pt idx="301">
                  <c:v>12.386850389999999</c:v>
                </c:pt>
                <c:pt idx="302">
                  <c:v>12.419973339999999</c:v>
                </c:pt>
                <c:pt idx="303">
                  <c:v>12.382914899999999</c:v>
                </c:pt>
                <c:pt idx="304">
                  <c:v>12.349555669999999</c:v>
                </c:pt>
                <c:pt idx="305">
                  <c:v>12.455130679999998</c:v>
                </c:pt>
                <c:pt idx="306">
                  <c:v>12.455130679999998</c:v>
                </c:pt>
                <c:pt idx="307">
                  <c:v>12.456380519999998</c:v>
                </c:pt>
                <c:pt idx="308">
                  <c:v>12.490006299999997</c:v>
                </c:pt>
                <c:pt idx="309">
                  <c:v>12.382914899999999</c:v>
                </c:pt>
                <c:pt idx="310">
                  <c:v>12.342845609999998</c:v>
                </c:pt>
                <c:pt idx="311">
                  <c:v>12.349555669999999</c:v>
                </c:pt>
                <c:pt idx="312">
                  <c:v>12.315916699999999</c:v>
                </c:pt>
                <c:pt idx="313">
                  <c:v>12.275121099999998</c:v>
                </c:pt>
                <c:pt idx="314">
                  <c:v>12.277728389999998</c:v>
                </c:pt>
                <c:pt idx="315">
                  <c:v>12.288403699999998</c:v>
                </c:pt>
                <c:pt idx="316">
                  <c:v>12.422469709999998</c:v>
                </c:pt>
                <c:pt idx="317">
                  <c:v>12.455130679999998</c:v>
                </c:pt>
                <c:pt idx="318">
                  <c:v>12.422469709999998</c:v>
                </c:pt>
                <c:pt idx="319">
                  <c:v>12.488738349999998</c:v>
                </c:pt>
                <c:pt idx="320">
                  <c:v>12.488738349999998</c:v>
                </c:pt>
                <c:pt idx="321">
                  <c:v>12.455130679999998</c:v>
                </c:pt>
                <c:pt idx="322">
                  <c:v>12.456380519999998</c:v>
                </c:pt>
                <c:pt idx="323">
                  <c:v>12.488738349999998</c:v>
                </c:pt>
                <c:pt idx="324">
                  <c:v>12.449991749999999</c:v>
                </c:pt>
                <c:pt idx="325">
                  <c:v>12.488738349999998</c:v>
                </c:pt>
                <c:pt idx="326">
                  <c:v>12.488738349999998</c:v>
                </c:pt>
                <c:pt idx="327">
                  <c:v>12.490006299999997</c:v>
                </c:pt>
                <c:pt idx="328">
                  <c:v>12.456380519999998</c:v>
                </c:pt>
                <c:pt idx="329">
                  <c:v>12.522047869999998</c:v>
                </c:pt>
                <c:pt idx="330">
                  <c:v>12.488738349999998</c:v>
                </c:pt>
                <c:pt idx="331">
                  <c:v>12.522047869999998</c:v>
                </c:pt>
                <c:pt idx="332">
                  <c:v>12.522047869999998</c:v>
                </c:pt>
                <c:pt idx="333">
                  <c:v>12.490006299999997</c:v>
                </c:pt>
                <c:pt idx="334">
                  <c:v>12.490006299999997</c:v>
                </c:pt>
                <c:pt idx="335">
                  <c:v>12.522047869999998</c:v>
                </c:pt>
                <c:pt idx="336">
                  <c:v>12.520761269999998</c:v>
                </c:pt>
                <c:pt idx="337">
                  <c:v>12.586392689999998</c:v>
                </c:pt>
                <c:pt idx="338">
                  <c:v>12.520761269999998</c:v>
                </c:pt>
                <c:pt idx="339">
                  <c:v>12.488738349999998</c:v>
                </c:pt>
                <c:pt idx="340">
                  <c:v>12.455130679999998</c:v>
                </c:pt>
                <c:pt idx="341">
                  <c:v>12.522047869999998</c:v>
                </c:pt>
                <c:pt idx="342">
                  <c:v>12.520761269999998</c:v>
                </c:pt>
                <c:pt idx="343">
                  <c:v>12.488738349999998</c:v>
                </c:pt>
                <c:pt idx="344">
                  <c:v>12.456380519999998</c:v>
                </c:pt>
                <c:pt idx="345">
                  <c:v>12.417210529999998</c:v>
                </c:pt>
                <c:pt idx="346">
                  <c:v>12.382914899999999</c:v>
                </c:pt>
                <c:pt idx="347">
                  <c:v>12.315916699999999</c:v>
                </c:pt>
                <c:pt idx="348">
                  <c:v>12.275121099999998</c:v>
                </c:pt>
                <c:pt idx="349">
                  <c:v>12.309116</c:v>
                </c:pt>
                <c:pt idx="350">
                  <c:v>12.349555669999999</c:v>
                </c:pt>
                <c:pt idx="351">
                  <c:v>12.309116</c:v>
                </c:pt>
                <c:pt idx="352">
                  <c:v>12.309116</c:v>
                </c:pt>
                <c:pt idx="353">
                  <c:v>12.243444509999998</c:v>
                </c:pt>
                <c:pt idx="354">
                  <c:v>12.201829839999998</c:v>
                </c:pt>
                <c:pt idx="355">
                  <c:v>12.201829839999998</c:v>
                </c:pt>
                <c:pt idx="356">
                  <c:v>12.201829839999998</c:v>
                </c:pt>
                <c:pt idx="357">
                  <c:v>12.201829839999998</c:v>
                </c:pt>
                <c:pt idx="358">
                  <c:v>12.201829839999998</c:v>
                </c:pt>
                <c:pt idx="359">
                  <c:v>12.137959799999999</c:v>
                </c:pt>
                <c:pt idx="360">
                  <c:v>12.095254739999998</c:v>
                </c:pt>
                <c:pt idx="361">
                  <c:v>12.062028129999998</c:v>
                </c:pt>
                <c:pt idx="362">
                  <c:v>11.988918999999999</c:v>
                </c:pt>
                <c:pt idx="363">
                  <c:v>11.955640769999999</c:v>
                </c:pt>
                <c:pt idx="364">
                  <c:v>11.924402169999999</c:v>
                </c:pt>
                <c:pt idx="365">
                  <c:v>11.924402169999999</c:v>
                </c:pt>
                <c:pt idx="366">
                  <c:v>11.842300129999998</c:v>
                </c:pt>
                <c:pt idx="367">
                  <c:v>11.842300129999998</c:v>
                </c:pt>
                <c:pt idx="368">
                  <c:v>11.842300129999998</c:v>
                </c:pt>
                <c:pt idx="369">
                  <c:v>11.807937449999999</c:v>
                </c:pt>
                <c:pt idx="370">
                  <c:v>11.736027269999997</c:v>
                </c:pt>
                <c:pt idx="371">
                  <c:v>11.807937449999999</c:v>
                </c:pt>
                <c:pt idx="372">
                  <c:v>11.807937449999999</c:v>
                </c:pt>
                <c:pt idx="373">
                  <c:v>11.766046119999999</c:v>
                </c:pt>
                <c:pt idx="374">
                  <c:v>11.766046119999999</c:v>
                </c:pt>
                <c:pt idx="375">
                  <c:v>11.807937449999999</c:v>
                </c:pt>
                <c:pt idx="376">
                  <c:v>11.840082099999998</c:v>
                </c:pt>
                <c:pt idx="377">
                  <c:v>11.881296139999998</c:v>
                </c:pt>
                <c:pt idx="378">
                  <c:v>11.922119839999999</c:v>
                </c:pt>
                <c:pt idx="379">
                  <c:v>11.955640769999999</c:v>
                </c:pt>
                <c:pt idx="380">
                  <c:v>11.955640769999999</c:v>
                </c:pt>
                <c:pt idx="381">
                  <c:v>11.955640769999999</c:v>
                </c:pt>
                <c:pt idx="382">
                  <c:v>11.955640769999999</c:v>
                </c:pt>
                <c:pt idx="383">
                  <c:v>11.955640769999999</c:v>
                </c:pt>
                <c:pt idx="384">
                  <c:v>11.955640769999999</c:v>
                </c:pt>
                <c:pt idx="385">
                  <c:v>11.955640769999999</c:v>
                </c:pt>
                <c:pt idx="386">
                  <c:v>11.955640769999999</c:v>
                </c:pt>
                <c:pt idx="387">
                  <c:v>11.955640769999999</c:v>
                </c:pt>
                <c:pt idx="388">
                  <c:v>11.955640769999999</c:v>
                </c:pt>
                <c:pt idx="389">
                  <c:v>11.955640769999999</c:v>
                </c:pt>
                <c:pt idx="390">
                  <c:v>11.955640769999999</c:v>
                </c:pt>
                <c:pt idx="391">
                  <c:v>11.955640769999999</c:v>
                </c:pt>
                <c:pt idx="392">
                  <c:v>11.922119839999999</c:v>
                </c:pt>
                <c:pt idx="393">
                  <c:v>11.922119839999999</c:v>
                </c:pt>
                <c:pt idx="394">
                  <c:v>11.962535989999999</c:v>
                </c:pt>
                <c:pt idx="395">
                  <c:v>11.922119839999999</c:v>
                </c:pt>
                <c:pt idx="396">
                  <c:v>11.922119839999999</c:v>
                </c:pt>
                <c:pt idx="397">
                  <c:v>11.922119839999999</c:v>
                </c:pt>
                <c:pt idx="398">
                  <c:v>11.881296139999998</c:v>
                </c:pt>
                <c:pt idx="399">
                  <c:v>11.881296139999998</c:v>
                </c:pt>
                <c:pt idx="400">
                  <c:v>11.881296139999998</c:v>
                </c:pt>
                <c:pt idx="401">
                  <c:v>11.881296139999998</c:v>
                </c:pt>
                <c:pt idx="402">
                  <c:v>11.890620729999998</c:v>
                </c:pt>
                <c:pt idx="403">
                  <c:v>11.849467489999999</c:v>
                </c:pt>
                <c:pt idx="404">
                  <c:v>11.849467489999999</c:v>
                </c:pt>
                <c:pt idx="405">
                  <c:v>11.807937449999999</c:v>
                </c:pt>
                <c:pt idx="406">
                  <c:v>11.736027269999997</c:v>
                </c:pt>
                <c:pt idx="407">
                  <c:v>11.736027269999997</c:v>
                </c:pt>
                <c:pt idx="408">
                  <c:v>11.775537149999998</c:v>
                </c:pt>
                <c:pt idx="409">
                  <c:v>11.733352669999999</c:v>
                </c:pt>
                <c:pt idx="410">
                  <c:v>11.733352669999999</c:v>
                </c:pt>
                <c:pt idx="411">
                  <c:v>11.693471929999998</c:v>
                </c:pt>
                <c:pt idx="412">
                  <c:v>11.693471929999998</c:v>
                </c:pt>
                <c:pt idx="413">
                  <c:v>11.695582919999998</c:v>
                </c:pt>
                <c:pt idx="414">
                  <c:v>11.662328979999998</c:v>
                </c:pt>
                <c:pt idx="415">
                  <c:v>11.631839949999998</c:v>
                </c:pt>
                <c:pt idx="416">
                  <c:v>11.747716959999998</c:v>
                </c:pt>
                <c:pt idx="417">
                  <c:v>11.707829919999998</c:v>
                </c:pt>
                <c:pt idx="418">
                  <c:v>11.738701869999998</c:v>
                </c:pt>
                <c:pt idx="419">
                  <c:v>11.773617289999999</c:v>
                </c:pt>
                <c:pt idx="420">
                  <c:v>11.812872409999999</c:v>
                </c:pt>
                <c:pt idx="421">
                  <c:v>11.810130769999999</c:v>
                </c:pt>
                <c:pt idx="422">
                  <c:v>11.874205679999999</c:v>
                </c:pt>
                <c:pt idx="423">
                  <c:v>11.883545859999998</c:v>
                </c:pt>
                <c:pt idx="424">
                  <c:v>11.817372569999998</c:v>
                </c:pt>
                <c:pt idx="425">
                  <c:v>11.849467489999999</c:v>
                </c:pt>
                <c:pt idx="426">
                  <c:v>11.890620729999998</c:v>
                </c:pt>
                <c:pt idx="427">
                  <c:v>11.955640769999999</c:v>
                </c:pt>
                <c:pt idx="428">
                  <c:v>11.955640769999999</c:v>
                </c:pt>
                <c:pt idx="429">
                  <c:v>11.955640769999999</c:v>
                </c:pt>
                <c:pt idx="430">
                  <c:v>12.021945789999998</c:v>
                </c:pt>
                <c:pt idx="431">
                  <c:v>11.955640769999999</c:v>
                </c:pt>
                <c:pt idx="432">
                  <c:v>12.050733469999999</c:v>
                </c:pt>
                <c:pt idx="433">
                  <c:v>12.195980369999999</c:v>
                </c:pt>
                <c:pt idx="434">
                  <c:v>12.197873169999998</c:v>
                </c:pt>
                <c:pt idx="435">
                  <c:v>12.120445579999998</c:v>
                </c:pt>
                <c:pt idx="436">
                  <c:v>12.132661209999998</c:v>
                </c:pt>
                <c:pt idx="437">
                  <c:v>12.269361299999998</c:v>
                </c:pt>
                <c:pt idx="438">
                  <c:v>12.318179039999999</c:v>
                </c:pt>
                <c:pt idx="439">
                  <c:v>12.460233229999998</c:v>
                </c:pt>
                <c:pt idx="440">
                  <c:v>12.571776549999999</c:v>
                </c:pt>
                <c:pt idx="441">
                  <c:v>12.603110639999999</c:v>
                </c:pt>
                <c:pt idx="442">
                  <c:v>12.315262739999998</c:v>
                </c:pt>
                <c:pt idx="443">
                  <c:v>12.530169559999999</c:v>
                </c:pt>
                <c:pt idx="444">
                  <c:v>12.409158499999998</c:v>
                </c:pt>
                <c:pt idx="445">
                  <c:v>12.342845609999998</c:v>
                </c:pt>
                <c:pt idx="446">
                  <c:v>12.406405339999999</c:v>
                </c:pt>
                <c:pt idx="447">
                  <c:v>12.3747905</c:v>
                </c:pt>
                <c:pt idx="448">
                  <c:v>12.3747905</c:v>
                </c:pt>
                <c:pt idx="449">
                  <c:v>12.3747905</c:v>
                </c:pt>
                <c:pt idx="450">
                  <c:v>12.409158499999998</c:v>
                </c:pt>
                <c:pt idx="451">
                  <c:v>12.259538349999998</c:v>
                </c:pt>
                <c:pt idx="452">
                  <c:v>12.226565489999999</c:v>
                </c:pt>
                <c:pt idx="453">
                  <c:v>12.193316439999998</c:v>
                </c:pt>
                <c:pt idx="454">
                  <c:v>12.159801689999998</c:v>
                </c:pt>
                <c:pt idx="455">
                  <c:v>12.127124799999999</c:v>
                </c:pt>
                <c:pt idx="456">
                  <c:v>12.094174629999998</c:v>
                </c:pt>
                <c:pt idx="457">
                  <c:v>12.094174629999998</c:v>
                </c:pt>
                <c:pt idx="458">
                  <c:v>12.013614929999999</c:v>
                </c:pt>
                <c:pt idx="459">
                  <c:v>11.955640769999999</c:v>
                </c:pt>
                <c:pt idx="460">
                  <c:v>11.955640769999999</c:v>
                </c:pt>
                <c:pt idx="461">
                  <c:v>11.890620729999998</c:v>
                </c:pt>
                <c:pt idx="462">
                  <c:v>11.890620729999998</c:v>
                </c:pt>
                <c:pt idx="463">
                  <c:v>11.849467489999999</c:v>
                </c:pt>
                <c:pt idx="464">
                  <c:v>11.849467489999999</c:v>
                </c:pt>
                <c:pt idx="465">
                  <c:v>11.883545859999998</c:v>
                </c:pt>
                <c:pt idx="466">
                  <c:v>11.948721929999998</c:v>
                </c:pt>
                <c:pt idx="467">
                  <c:v>11.915125009999999</c:v>
                </c:pt>
                <c:pt idx="468">
                  <c:v>11.906846799999999</c:v>
                </c:pt>
                <c:pt idx="469">
                  <c:v>11.906846799999999</c:v>
                </c:pt>
                <c:pt idx="470">
                  <c:v>11.906846799999999</c:v>
                </c:pt>
                <c:pt idx="471">
                  <c:v>11.875202709999998</c:v>
                </c:pt>
                <c:pt idx="472">
                  <c:v>11.875202709999998</c:v>
                </c:pt>
                <c:pt idx="473">
                  <c:v>11.875202709999998</c:v>
                </c:pt>
                <c:pt idx="474">
                  <c:v>11.917400729999999</c:v>
                </c:pt>
                <c:pt idx="475">
                  <c:v>11.906846799999999</c:v>
                </c:pt>
                <c:pt idx="476">
                  <c:v>11.939228949999999</c:v>
                </c:pt>
                <c:pt idx="477">
                  <c:v>12.055775669999999</c:v>
                </c:pt>
                <c:pt idx="478">
                  <c:v>12.055775669999999</c:v>
                </c:pt>
                <c:pt idx="479">
                  <c:v>12.120241159999999</c:v>
                </c:pt>
                <c:pt idx="480">
                  <c:v>12.159801689999998</c:v>
                </c:pt>
                <c:pt idx="481">
                  <c:v>12.225429269999999</c:v>
                </c:pt>
                <c:pt idx="482">
                  <c:v>12.225429269999999</c:v>
                </c:pt>
                <c:pt idx="483">
                  <c:v>12.291057429999999</c:v>
                </c:pt>
                <c:pt idx="484">
                  <c:v>12.258387169999999</c:v>
                </c:pt>
                <c:pt idx="485">
                  <c:v>12.323428389999998</c:v>
                </c:pt>
                <c:pt idx="486">
                  <c:v>12.323428389999998</c:v>
                </c:pt>
                <c:pt idx="487">
                  <c:v>12.323428389999998</c:v>
                </c:pt>
                <c:pt idx="488">
                  <c:v>12.365143539999998</c:v>
                </c:pt>
                <c:pt idx="489">
                  <c:v>12.406405339999999</c:v>
                </c:pt>
                <c:pt idx="490">
                  <c:v>12.406405339999999</c:v>
                </c:pt>
                <c:pt idx="491">
                  <c:v>12.406405339999999</c:v>
                </c:pt>
                <c:pt idx="492">
                  <c:v>12.406405339999999</c:v>
                </c:pt>
                <c:pt idx="493">
                  <c:v>12.480877119999999</c:v>
                </c:pt>
                <c:pt idx="494">
                  <c:v>12.553740089999998</c:v>
                </c:pt>
                <c:pt idx="495">
                  <c:v>12.553740089999998</c:v>
                </c:pt>
                <c:pt idx="496">
                  <c:v>12.553740089999998</c:v>
                </c:pt>
                <c:pt idx="497">
                  <c:v>12.553740089999998</c:v>
                </c:pt>
                <c:pt idx="498">
                  <c:v>12.618703989999998</c:v>
                </c:pt>
                <c:pt idx="499">
                  <c:v>12.487945869999999</c:v>
                </c:pt>
                <c:pt idx="500">
                  <c:v>12.586392689999998</c:v>
                </c:pt>
                <c:pt idx="501">
                  <c:v>12.618703989999998</c:v>
                </c:pt>
                <c:pt idx="502">
                  <c:v>12.553576869999999</c:v>
                </c:pt>
                <c:pt idx="503">
                  <c:v>12.701818599999999</c:v>
                </c:pt>
                <c:pt idx="504">
                  <c:v>12.619208729999999</c:v>
                </c:pt>
                <c:pt idx="505">
                  <c:v>12.585895589999998</c:v>
                </c:pt>
                <c:pt idx="506">
                  <c:v>12.701818599999999</c:v>
                </c:pt>
                <c:pt idx="507">
                  <c:v>12.619208729999999</c:v>
                </c:pt>
                <c:pt idx="508">
                  <c:v>12.652195899999999</c:v>
                </c:pt>
                <c:pt idx="509">
                  <c:v>12.619208729999999</c:v>
                </c:pt>
                <c:pt idx="510">
                  <c:v>12.652195899999999</c:v>
                </c:pt>
                <c:pt idx="511">
                  <c:v>12.773320369999999</c:v>
                </c:pt>
                <c:pt idx="512">
                  <c:v>12.717129189999998</c:v>
                </c:pt>
                <c:pt idx="513">
                  <c:v>12.758983529999998</c:v>
                </c:pt>
                <c:pt idx="514">
                  <c:v>12.800298939999998</c:v>
                </c:pt>
                <c:pt idx="515">
                  <c:v>12.773320369999999</c:v>
                </c:pt>
                <c:pt idx="516">
                  <c:v>12.800298939999998</c:v>
                </c:pt>
                <c:pt idx="517">
                  <c:v>12.874113569999999</c:v>
                </c:pt>
                <c:pt idx="518">
                  <c:v>12.909993979999999</c:v>
                </c:pt>
                <c:pt idx="519">
                  <c:v>12.874113569999999</c:v>
                </c:pt>
                <c:pt idx="520">
                  <c:v>12.881171189999998</c:v>
                </c:pt>
                <c:pt idx="521">
                  <c:v>12.841040739999999</c:v>
                </c:pt>
                <c:pt idx="522">
                  <c:v>12.881171189999998</c:v>
                </c:pt>
                <c:pt idx="523">
                  <c:v>12.947583339999998</c:v>
                </c:pt>
                <c:pt idx="524">
                  <c:v>12.981824119999999</c:v>
                </c:pt>
                <c:pt idx="525">
                  <c:v>13.05820975</c:v>
                </c:pt>
                <c:pt idx="526">
                  <c:v>13.060664889999998</c:v>
                </c:pt>
                <c:pt idx="527">
                  <c:v>13.015706259999998</c:v>
                </c:pt>
                <c:pt idx="528">
                  <c:v>13.091220369999998</c:v>
                </c:pt>
                <c:pt idx="529">
                  <c:v>13.057278209999998</c:v>
                </c:pt>
                <c:pt idx="530">
                  <c:v>13.057278209999998</c:v>
                </c:pt>
                <c:pt idx="531">
                  <c:v>13.076530299999998</c:v>
                </c:pt>
                <c:pt idx="532">
                  <c:v>13.015706259999998</c:v>
                </c:pt>
                <c:pt idx="533">
                  <c:v>12.941592089999999</c:v>
                </c:pt>
                <c:pt idx="534">
                  <c:v>12.943175599999998</c:v>
                </c:pt>
                <c:pt idx="535">
                  <c:v>12.947583339999998</c:v>
                </c:pt>
                <c:pt idx="536">
                  <c:v>12.980203949999998</c:v>
                </c:pt>
                <c:pt idx="537">
                  <c:v>12.980203949999998</c:v>
                </c:pt>
                <c:pt idx="538">
                  <c:v>12.980203949999998</c:v>
                </c:pt>
                <c:pt idx="539">
                  <c:v>13.014055529999998</c:v>
                </c:pt>
                <c:pt idx="540">
                  <c:v>12.947583339999998</c:v>
                </c:pt>
                <c:pt idx="541">
                  <c:v>12.947583339999998</c:v>
                </c:pt>
                <c:pt idx="542">
                  <c:v>13.012404789999998</c:v>
                </c:pt>
                <c:pt idx="543">
                  <c:v>13.014055529999998</c:v>
                </c:pt>
                <c:pt idx="544">
                  <c:v>13.057278209999998</c:v>
                </c:pt>
                <c:pt idx="545">
                  <c:v>13.045844119999998</c:v>
                </c:pt>
                <c:pt idx="546">
                  <c:v>13.012404789999998</c:v>
                </c:pt>
                <c:pt idx="547">
                  <c:v>13.111486159999998</c:v>
                </c:pt>
                <c:pt idx="548">
                  <c:v>13.111486159999998</c:v>
                </c:pt>
                <c:pt idx="549">
                  <c:v>13.078879319999999</c:v>
                </c:pt>
                <c:pt idx="550">
                  <c:v>13.111486159999998</c:v>
                </c:pt>
                <c:pt idx="551">
                  <c:v>13.111486159999998</c:v>
                </c:pt>
                <c:pt idx="552">
                  <c:v>13.091220369999998</c:v>
                </c:pt>
                <c:pt idx="553">
                  <c:v>13.091220369999998</c:v>
                </c:pt>
                <c:pt idx="554">
                  <c:v>13.047526599999998</c:v>
                </c:pt>
                <c:pt idx="555">
                  <c:v>13.014055529999998</c:v>
                </c:pt>
                <c:pt idx="556">
                  <c:v>13.014055529999998</c:v>
                </c:pt>
                <c:pt idx="557">
                  <c:v>12.981824119999999</c:v>
                </c:pt>
                <c:pt idx="558">
                  <c:v>12.972954199999998</c:v>
                </c:pt>
                <c:pt idx="559">
                  <c:v>12.874915149999998</c:v>
                </c:pt>
                <c:pt idx="560">
                  <c:v>12.947583339999998</c:v>
                </c:pt>
                <c:pt idx="561">
                  <c:v>12.947583339999998</c:v>
                </c:pt>
                <c:pt idx="562">
                  <c:v>12.980203949999998</c:v>
                </c:pt>
                <c:pt idx="563">
                  <c:v>12.981824119999999</c:v>
                </c:pt>
                <c:pt idx="564">
                  <c:v>12.908438609999997</c:v>
                </c:pt>
                <c:pt idx="565">
                  <c:v>12.909993979999999</c:v>
                </c:pt>
                <c:pt idx="566">
                  <c:v>12.943175599999998</c:v>
                </c:pt>
                <c:pt idx="567">
                  <c:v>12.947583339999998</c:v>
                </c:pt>
                <c:pt idx="568">
                  <c:v>12.947583339999998</c:v>
                </c:pt>
                <c:pt idx="569">
                  <c:v>12.947583339999998</c:v>
                </c:pt>
                <c:pt idx="570">
                  <c:v>12.947583339999998</c:v>
                </c:pt>
                <c:pt idx="571">
                  <c:v>12.947583339999998</c:v>
                </c:pt>
                <c:pt idx="572">
                  <c:v>12.947583339999998</c:v>
                </c:pt>
                <c:pt idx="573">
                  <c:v>12.914565449999998</c:v>
                </c:pt>
                <c:pt idx="574">
                  <c:v>12.969733739999999</c:v>
                </c:pt>
                <c:pt idx="575">
                  <c:v>12.738556899999999</c:v>
                </c:pt>
                <c:pt idx="576">
                  <c:v>12.780295569999998</c:v>
                </c:pt>
                <c:pt idx="577">
                  <c:v>12.874113569999999</c:v>
                </c:pt>
                <c:pt idx="578">
                  <c:v>12.66369224</c:v>
                </c:pt>
                <c:pt idx="579">
                  <c:v>12.66369224</c:v>
                </c:pt>
                <c:pt idx="580">
                  <c:v>12.566480879999999</c:v>
                </c:pt>
                <c:pt idx="581">
                  <c:v>12.663606469999998</c:v>
                </c:pt>
                <c:pt idx="582">
                  <c:v>12.401252969999998</c:v>
                </c:pt>
                <c:pt idx="583">
                  <c:v>12.487470389999999</c:v>
                </c:pt>
                <c:pt idx="584">
                  <c:v>12.487470389999999</c:v>
                </c:pt>
                <c:pt idx="585">
                  <c:v>12.520761269999998</c:v>
                </c:pt>
                <c:pt idx="586">
                  <c:v>12.553740089999998</c:v>
                </c:pt>
                <c:pt idx="587">
                  <c:v>12.553740089999998</c:v>
                </c:pt>
                <c:pt idx="588">
                  <c:v>12.557412669999998</c:v>
                </c:pt>
                <c:pt idx="589">
                  <c:v>12.59012091</c:v>
                </c:pt>
                <c:pt idx="590">
                  <c:v>12.670370759999999</c:v>
                </c:pt>
                <c:pt idx="591">
                  <c:v>12.633247919999999</c:v>
                </c:pt>
                <c:pt idx="592">
                  <c:v>12.554882669999998</c:v>
                </c:pt>
                <c:pt idx="593">
                  <c:v>12.618703989999998</c:v>
                </c:pt>
                <c:pt idx="594">
                  <c:v>12.499255929999999</c:v>
                </c:pt>
                <c:pt idx="595">
                  <c:v>12.553740089999998</c:v>
                </c:pt>
                <c:pt idx="596">
                  <c:v>12.586392689999998</c:v>
                </c:pt>
                <c:pt idx="597">
                  <c:v>12.586392689999998</c:v>
                </c:pt>
                <c:pt idx="598">
                  <c:v>12.620049969999998</c:v>
                </c:pt>
                <c:pt idx="599">
                  <c:v>12.554882669999998</c:v>
                </c:pt>
                <c:pt idx="600">
                  <c:v>12.776393049999999</c:v>
                </c:pt>
                <c:pt idx="601">
                  <c:v>12.652195899999999</c:v>
                </c:pt>
                <c:pt idx="602">
                  <c:v>12.66369224</c:v>
                </c:pt>
                <c:pt idx="603">
                  <c:v>12.696302609999998</c:v>
                </c:pt>
                <c:pt idx="604">
                  <c:v>12.362564379999998</c:v>
                </c:pt>
                <c:pt idx="605">
                  <c:v>12.84301206</c:v>
                </c:pt>
                <c:pt idx="606">
                  <c:v>12.800298939999998</c:v>
                </c:pt>
                <c:pt idx="607">
                  <c:v>12.868618409999998</c:v>
                </c:pt>
                <c:pt idx="608">
                  <c:v>12.947583339999998</c:v>
                </c:pt>
                <c:pt idx="609">
                  <c:v>12.947583339999998</c:v>
                </c:pt>
                <c:pt idx="610">
                  <c:v>12.980203949999998</c:v>
                </c:pt>
                <c:pt idx="611">
                  <c:v>13.012404789999998</c:v>
                </c:pt>
                <c:pt idx="612">
                  <c:v>13.014055529999998</c:v>
                </c:pt>
                <c:pt idx="613">
                  <c:v>13.012404789999998</c:v>
                </c:pt>
                <c:pt idx="614">
                  <c:v>13.045844119999998</c:v>
                </c:pt>
                <c:pt idx="615">
                  <c:v>13.045844119999998</c:v>
                </c:pt>
                <c:pt idx="616">
                  <c:v>13.014055529999998</c:v>
                </c:pt>
                <c:pt idx="617">
                  <c:v>13.012404789999998</c:v>
                </c:pt>
                <c:pt idx="618">
                  <c:v>12.980203949999998</c:v>
                </c:pt>
                <c:pt idx="619">
                  <c:v>12.919252369999999</c:v>
                </c:pt>
                <c:pt idx="620">
                  <c:v>12.880980439999998</c:v>
                </c:pt>
                <c:pt idx="621">
                  <c:v>12.806915759999999</c:v>
                </c:pt>
                <c:pt idx="622">
                  <c:v>12.758983529999998</c:v>
                </c:pt>
                <c:pt idx="623">
                  <c:v>12.717129189999998</c:v>
                </c:pt>
                <c:pt idx="624">
                  <c:v>12.731671289999998</c:v>
                </c:pt>
                <c:pt idx="625">
                  <c:v>12.820559059999999</c:v>
                </c:pt>
                <c:pt idx="626">
                  <c:v>12.922376979999999</c:v>
                </c:pt>
                <c:pt idx="627">
                  <c:v>12.530125339999998</c:v>
                </c:pt>
                <c:pt idx="628">
                  <c:v>12.653392039999998</c:v>
                </c:pt>
                <c:pt idx="629">
                  <c:v>12.545615969999998</c:v>
                </c:pt>
                <c:pt idx="630">
                  <c:v>12.553740089999998</c:v>
                </c:pt>
                <c:pt idx="631">
                  <c:v>12.555045899999998</c:v>
                </c:pt>
                <c:pt idx="632">
                  <c:v>12.653392039999998</c:v>
                </c:pt>
                <c:pt idx="633">
                  <c:v>12.585895589999998</c:v>
                </c:pt>
                <c:pt idx="634">
                  <c:v>12.587718279999999</c:v>
                </c:pt>
                <c:pt idx="635">
                  <c:v>12.620049969999998</c:v>
                </c:pt>
                <c:pt idx="636">
                  <c:v>12.592606399999998</c:v>
                </c:pt>
                <c:pt idx="637">
                  <c:v>12.729172219999999</c:v>
                </c:pt>
                <c:pt idx="638">
                  <c:v>12.727135529999998</c:v>
                </c:pt>
                <c:pt idx="639">
                  <c:v>12.768917649999999</c:v>
                </c:pt>
                <c:pt idx="640">
                  <c:v>12.800298939999998</c:v>
                </c:pt>
                <c:pt idx="641">
                  <c:v>12.800298939999998</c:v>
                </c:pt>
                <c:pt idx="642">
                  <c:v>12.758983529999998</c:v>
                </c:pt>
                <c:pt idx="643">
                  <c:v>12.800298939999998</c:v>
                </c:pt>
                <c:pt idx="644">
                  <c:v>12.800298939999998</c:v>
                </c:pt>
                <c:pt idx="645">
                  <c:v>12.874915149999998</c:v>
                </c:pt>
                <c:pt idx="646">
                  <c:v>12.874915149999998</c:v>
                </c:pt>
                <c:pt idx="647">
                  <c:v>12.841040739999999</c:v>
                </c:pt>
                <c:pt idx="648">
                  <c:v>12.874915149999998</c:v>
                </c:pt>
                <c:pt idx="649">
                  <c:v>12.874915149999998</c:v>
                </c:pt>
                <c:pt idx="650">
                  <c:v>12.834622519999998</c:v>
                </c:pt>
                <c:pt idx="651">
                  <c:v>12.800298939999998</c:v>
                </c:pt>
                <c:pt idx="652">
                  <c:v>12.800298939999998</c:v>
                </c:pt>
                <c:pt idx="653">
                  <c:v>12.758983529999998</c:v>
                </c:pt>
                <c:pt idx="654">
                  <c:v>12.841040739999999</c:v>
                </c:pt>
                <c:pt idx="655">
                  <c:v>12.841040739999999</c:v>
                </c:pt>
                <c:pt idx="656">
                  <c:v>12.841040739999999</c:v>
                </c:pt>
                <c:pt idx="657">
                  <c:v>12.914565449999998</c:v>
                </c:pt>
                <c:pt idx="658">
                  <c:v>12.841040739999999</c:v>
                </c:pt>
                <c:pt idx="659">
                  <c:v>12.874915149999998</c:v>
                </c:pt>
                <c:pt idx="660">
                  <c:v>12.834622519999998</c:v>
                </c:pt>
                <c:pt idx="661">
                  <c:v>12.803607349999998</c:v>
                </c:pt>
                <c:pt idx="662">
                  <c:v>12.727135529999998</c:v>
                </c:pt>
                <c:pt idx="663">
                  <c:v>12.694908359999999</c:v>
                </c:pt>
                <c:pt idx="664">
                  <c:v>12.630737959999998</c:v>
                </c:pt>
                <c:pt idx="665">
                  <c:v>12.587221179999998</c:v>
                </c:pt>
                <c:pt idx="666">
                  <c:v>12.652025019999998</c:v>
                </c:pt>
                <c:pt idx="667">
                  <c:v>12.553576869999999</c:v>
                </c:pt>
                <c:pt idx="668">
                  <c:v>12.652025019999998</c:v>
                </c:pt>
                <c:pt idx="669">
                  <c:v>12.553576869999999</c:v>
                </c:pt>
                <c:pt idx="670">
                  <c:v>12.620049969999998</c:v>
                </c:pt>
                <c:pt idx="671">
                  <c:v>12.553576869999999</c:v>
                </c:pt>
                <c:pt idx="672">
                  <c:v>12.618703989999998</c:v>
                </c:pt>
                <c:pt idx="673">
                  <c:v>12.585895589999998</c:v>
                </c:pt>
                <c:pt idx="674">
                  <c:v>12.620049969999998</c:v>
                </c:pt>
                <c:pt idx="675">
                  <c:v>12.587221179999998</c:v>
                </c:pt>
                <c:pt idx="676">
                  <c:v>12.587718279999999</c:v>
                </c:pt>
                <c:pt idx="677">
                  <c:v>12.620049969999998</c:v>
                </c:pt>
                <c:pt idx="678">
                  <c:v>12.520922089999999</c:v>
                </c:pt>
                <c:pt idx="679">
                  <c:v>12.618703989999998</c:v>
                </c:pt>
                <c:pt idx="680">
                  <c:v>12.487945869999999</c:v>
                </c:pt>
                <c:pt idx="681">
                  <c:v>12.586392689999998</c:v>
                </c:pt>
                <c:pt idx="682">
                  <c:v>12.586392689999998</c:v>
                </c:pt>
                <c:pt idx="683">
                  <c:v>12.586392689999998</c:v>
                </c:pt>
                <c:pt idx="684">
                  <c:v>12.480877119999999</c:v>
                </c:pt>
                <c:pt idx="685">
                  <c:v>12.514269919999998</c:v>
                </c:pt>
                <c:pt idx="686">
                  <c:v>12.553740089999998</c:v>
                </c:pt>
                <c:pt idx="687">
                  <c:v>12.553740089999998</c:v>
                </c:pt>
                <c:pt idx="688">
                  <c:v>12.520761269999998</c:v>
                </c:pt>
                <c:pt idx="689">
                  <c:v>12.520761269999998</c:v>
                </c:pt>
                <c:pt idx="690">
                  <c:v>12.520761269999998</c:v>
                </c:pt>
                <c:pt idx="691">
                  <c:v>12.480877119999999</c:v>
                </c:pt>
                <c:pt idx="692">
                  <c:v>12.447189609999999</c:v>
                </c:pt>
                <c:pt idx="693">
                  <c:v>12.447189609999999</c:v>
                </c:pt>
                <c:pt idx="694">
                  <c:v>12.487470389999999</c:v>
                </c:pt>
                <c:pt idx="695">
                  <c:v>12.520761269999998</c:v>
                </c:pt>
                <c:pt idx="696">
                  <c:v>12.520761269999998</c:v>
                </c:pt>
                <c:pt idx="697">
                  <c:v>12.487470389999999</c:v>
                </c:pt>
                <c:pt idx="698">
                  <c:v>12.553740089999998</c:v>
                </c:pt>
                <c:pt idx="699">
                  <c:v>12.553740089999998</c:v>
                </c:pt>
                <c:pt idx="700">
                  <c:v>12.553740089999998</c:v>
                </c:pt>
                <c:pt idx="701">
                  <c:v>12.618703989999998</c:v>
                </c:pt>
                <c:pt idx="702">
                  <c:v>12.499255929999999</c:v>
                </c:pt>
                <c:pt idx="703">
                  <c:v>12.618703989999998</c:v>
                </c:pt>
                <c:pt idx="704">
                  <c:v>12.499255929999999</c:v>
                </c:pt>
                <c:pt idx="705">
                  <c:v>12.553740089999998</c:v>
                </c:pt>
                <c:pt idx="706">
                  <c:v>12.553740089999998</c:v>
                </c:pt>
                <c:pt idx="707">
                  <c:v>12.620049969999998</c:v>
                </c:pt>
                <c:pt idx="708">
                  <c:v>12.520922089999999</c:v>
                </c:pt>
                <c:pt idx="709">
                  <c:v>12.586392689999998</c:v>
                </c:pt>
                <c:pt idx="710">
                  <c:v>12.553740089999998</c:v>
                </c:pt>
                <c:pt idx="711">
                  <c:v>12.586392689999998</c:v>
                </c:pt>
                <c:pt idx="712">
                  <c:v>12.553740089999998</c:v>
                </c:pt>
                <c:pt idx="713">
                  <c:v>12.652025019999998</c:v>
                </c:pt>
                <c:pt idx="714">
                  <c:v>12.487945869999999</c:v>
                </c:pt>
                <c:pt idx="715">
                  <c:v>12.587718279999999</c:v>
                </c:pt>
                <c:pt idx="716">
                  <c:v>12.587718279999999</c:v>
                </c:pt>
                <c:pt idx="717">
                  <c:v>12.553740089999998</c:v>
                </c:pt>
                <c:pt idx="718">
                  <c:v>12.553740089999998</c:v>
                </c:pt>
                <c:pt idx="719">
                  <c:v>12.553740089999998</c:v>
                </c:pt>
                <c:pt idx="720">
                  <c:v>12.520761269999998</c:v>
                </c:pt>
                <c:pt idx="721">
                  <c:v>12.520761269999998</c:v>
                </c:pt>
                <c:pt idx="722">
                  <c:v>12.520761269999998</c:v>
                </c:pt>
                <c:pt idx="723">
                  <c:v>12.520761269999998</c:v>
                </c:pt>
                <c:pt idx="724">
                  <c:v>12.520761269999998</c:v>
                </c:pt>
                <c:pt idx="725">
                  <c:v>12.520761269999998</c:v>
                </c:pt>
                <c:pt idx="726">
                  <c:v>12.520761269999998</c:v>
                </c:pt>
                <c:pt idx="727">
                  <c:v>12.520761269999998</c:v>
                </c:pt>
                <c:pt idx="728">
                  <c:v>12.520761269999998</c:v>
                </c:pt>
                <c:pt idx="729">
                  <c:v>12.520761269999998</c:v>
                </c:pt>
                <c:pt idx="730">
                  <c:v>12.520761269999998</c:v>
                </c:pt>
                <c:pt idx="731">
                  <c:v>12.434079359999998</c:v>
                </c:pt>
                <c:pt idx="732">
                  <c:v>12.553740089999998</c:v>
                </c:pt>
                <c:pt idx="733">
                  <c:v>12.620049969999998</c:v>
                </c:pt>
                <c:pt idx="734">
                  <c:v>12.672612689999998</c:v>
                </c:pt>
                <c:pt idx="735">
                  <c:v>12.401252969999998</c:v>
                </c:pt>
                <c:pt idx="736">
                  <c:v>12.716954909999998</c:v>
                </c:pt>
                <c:pt idx="737">
                  <c:v>12.448045819999999</c:v>
                </c:pt>
                <c:pt idx="738">
                  <c:v>12.440468279999997</c:v>
                </c:pt>
                <c:pt idx="739">
                  <c:v>12.409158499999998</c:v>
                </c:pt>
                <c:pt idx="740">
                  <c:v>12.3747905</c:v>
                </c:pt>
                <c:pt idx="741">
                  <c:v>12.342845609999998</c:v>
                </c:pt>
                <c:pt idx="742">
                  <c:v>12.258387169999999</c:v>
                </c:pt>
                <c:pt idx="743">
                  <c:v>12.258387169999999</c:v>
                </c:pt>
                <c:pt idx="744">
                  <c:v>12.291057429999999</c:v>
                </c:pt>
                <c:pt idx="745">
                  <c:v>12.291057429999999</c:v>
                </c:pt>
                <c:pt idx="746">
                  <c:v>12.291057429999999</c:v>
                </c:pt>
                <c:pt idx="747">
                  <c:v>12.323428389999998</c:v>
                </c:pt>
                <c:pt idx="748">
                  <c:v>12.365143539999998</c:v>
                </c:pt>
                <c:pt idx="749">
                  <c:v>12.333141159999998</c:v>
                </c:pt>
                <c:pt idx="750">
                  <c:v>12.291057429999999</c:v>
                </c:pt>
                <c:pt idx="751">
                  <c:v>12.291057429999999</c:v>
                </c:pt>
                <c:pt idx="752">
                  <c:v>12.333141159999998</c:v>
                </c:pt>
                <c:pt idx="753">
                  <c:v>12.3747905</c:v>
                </c:pt>
                <c:pt idx="754">
                  <c:v>12.3747905</c:v>
                </c:pt>
                <c:pt idx="755">
                  <c:v>12.3747905</c:v>
                </c:pt>
                <c:pt idx="756">
                  <c:v>12.300824609999999</c:v>
                </c:pt>
                <c:pt idx="757">
                  <c:v>12.300824609999999</c:v>
                </c:pt>
                <c:pt idx="758">
                  <c:v>12.258387169999999</c:v>
                </c:pt>
                <c:pt idx="759">
                  <c:v>12.226565489999999</c:v>
                </c:pt>
                <c:pt idx="760">
                  <c:v>12.226565489999999</c:v>
                </c:pt>
                <c:pt idx="761">
                  <c:v>12.121535779999999</c:v>
                </c:pt>
                <c:pt idx="762">
                  <c:v>12.121535779999999</c:v>
                </c:pt>
                <c:pt idx="763">
                  <c:v>12.121535779999999</c:v>
                </c:pt>
                <c:pt idx="764">
                  <c:v>12.081692879999999</c:v>
                </c:pt>
                <c:pt idx="765">
                  <c:v>11.984408259999999</c:v>
                </c:pt>
                <c:pt idx="766">
                  <c:v>11.986478999999999</c:v>
                </c:pt>
                <c:pt idx="767">
                  <c:v>11.952047529999998</c:v>
                </c:pt>
                <c:pt idx="768">
                  <c:v>11.878443039999999</c:v>
                </c:pt>
                <c:pt idx="769">
                  <c:v>11.810130769999999</c:v>
                </c:pt>
                <c:pt idx="770">
                  <c:v>11.810130769999999</c:v>
                </c:pt>
                <c:pt idx="771">
                  <c:v>11.842300129999998</c:v>
                </c:pt>
                <c:pt idx="772">
                  <c:v>11.842300129999998</c:v>
                </c:pt>
                <c:pt idx="773">
                  <c:v>11.875202709999998</c:v>
                </c:pt>
                <c:pt idx="774">
                  <c:v>11.875202709999998</c:v>
                </c:pt>
                <c:pt idx="775">
                  <c:v>11.875202709999998</c:v>
                </c:pt>
                <c:pt idx="776">
                  <c:v>11.952047529999998</c:v>
                </c:pt>
                <c:pt idx="777">
                  <c:v>11.952047529999998</c:v>
                </c:pt>
                <c:pt idx="778">
                  <c:v>11.983114039999998</c:v>
                </c:pt>
                <c:pt idx="779">
                  <c:v>12.014924649999998</c:v>
                </c:pt>
                <c:pt idx="780">
                  <c:v>11.983114039999998</c:v>
                </c:pt>
                <c:pt idx="781">
                  <c:v>12.017282139999999</c:v>
                </c:pt>
                <c:pt idx="782">
                  <c:v>15.101249999999999</c:v>
                </c:pt>
                <c:pt idx="783">
                  <c:v>26.3</c:v>
                </c:pt>
              </c:numCache>
            </c:numRef>
          </c:yVal>
        </c:ser>
        <c:ser>
          <c:idx val="2"/>
          <c:order val="2"/>
          <c:tx>
            <c:strRef>
              <c:f>'Placer Main Crossing (629)'!$E$34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122</c:v>
              </c:pt>
              <c:pt idx="1">
                <c:v>365</c:v>
              </c:pt>
            </c:numLit>
          </c:xVal>
          <c:yVal>
            <c:numRef>
              <c:f>('Placer Main Crossing (629)'!$F$34,'Placer Main Crossing (629)'!$F$34)</c:f>
              <c:numCache>
                <c:formatCode>General</c:formatCode>
                <c:ptCount val="2"/>
                <c:pt idx="0">
                  <c:v>15.7</c:v>
                </c:pt>
                <c:pt idx="1">
                  <c:v>15.7</c:v>
                </c:pt>
              </c:numCache>
            </c:numRef>
          </c:yVal>
        </c:ser>
        <c:ser>
          <c:idx val="3"/>
          <c:order val="3"/>
          <c:tx>
            <c:strRef>
              <c:f>'Placer Main Crossing (629)'!$E$35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122</c:v>
              </c:pt>
              <c:pt idx="1">
                <c:v>365</c:v>
              </c:pt>
            </c:numLit>
          </c:xVal>
          <c:yVal>
            <c:numRef>
              <c:f>('Placer Main Crossing (629)'!$F$35,'Placer Main Crossing (629)'!$F$35)</c:f>
              <c:numCache>
                <c:formatCode>General</c:formatCode>
                <c:ptCount val="2"/>
                <c:pt idx="0">
                  <c:v>-17.600000000000001</c:v>
                </c:pt>
                <c:pt idx="1">
                  <c:v>-17.600000000000001</c:v>
                </c:pt>
              </c:numCache>
            </c:numRef>
          </c:yVal>
        </c:ser>
        <c:ser>
          <c:idx val="4"/>
          <c:order val="4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122</c:v>
              </c:pt>
              <c:pt idx="1">
                <c:v>365</c:v>
              </c:pt>
            </c:numLit>
          </c:xVal>
          <c:yVal>
            <c:numRef>
              <c:f>('Placer Main Crossing (629)'!$F$36,'Placer Main Crossing (629)'!$F$36)</c:f>
              <c:numCache>
                <c:formatCode>General</c:formatCode>
                <c:ptCount val="2"/>
                <c:pt idx="0">
                  <c:v>21.1</c:v>
                </c:pt>
                <c:pt idx="1">
                  <c:v>21.1</c:v>
                </c:pt>
              </c:numCache>
            </c:numRef>
          </c:yVal>
        </c:ser>
        <c:ser>
          <c:idx val="5"/>
          <c:order val="5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122</c:v>
              </c:pt>
              <c:pt idx="1">
                <c:v>365</c:v>
              </c:pt>
            </c:numLit>
          </c:xVal>
          <c:yVal>
            <c:numRef>
              <c:f>('Placer Main Crossing (629)'!$F$37,'Placer Main Crossing (629)'!$F$37)</c:f>
              <c:numCache>
                <c:formatCode>General</c:formatCode>
                <c:ptCount val="2"/>
                <c:pt idx="0">
                  <c:v>-23.8</c:v>
                </c:pt>
                <c:pt idx="1">
                  <c:v>-23.8</c:v>
                </c:pt>
              </c:numCache>
            </c:numRef>
          </c:yVal>
        </c:ser>
        <c:ser>
          <c:idx val="6"/>
          <c:order val="6"/>
          <c:tx>
            <c:strRef>
              <c:f>'Placer Main Crossing (629)'!$E$38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122</c:v>
              </c:pt>
              <c:pt idx="1">
                <c:v>365</c:v>
              </c:pt>
            </c:numLit>
          </c:xVal>
          <c:yVal>
            <c:numRef>
              <c:f>('Placer Main Crossing (629)'!$F$38,'Placer Main Crossing (629)'!$F$38)</c:f>
              <c:numCache>
                <c:formatCode>General</c:formatCode>
                <c:ptCount val="2"/>
                <c:pt idx="0">
                  <c:v>17.7</c:v>
                </c:pt>
                <c:pt idx="1">
                  <c:v>17.7</c:v>
                </c:pt>
              </c:numCache>
            </c:numRef>
          </c:yVal>
        </c:ser>
        <c:dLbls/>
        <c:axId val="86182144"/>
        <c:axId val="86212992"/>
      </c:scatterChart>
      <c:valAx>
        <c:axId val="86182144"/>
        <c:scaling>
          <c:orientation val="minMax"/>
          <c:max val="487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86212992"/>
        <c:crossesAt val="-24"/>
        <c:crossBetween val="midCat"/>
      </c:valAx>
      <c:valAx>
        <c:axId val="86212992"/>
        <c:scaling>
          <c:orientation val="minMax"/>
          <c:max val="33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86182144"/>
        <c:crossesAt val="0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630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'Portage Creek 1 (630)'!$J$34:$J$54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60.5</c:v>
                </c:pt>
                <c:pt idx="3">
                  <c:v>60.5</c:v>
                </c:pt>
                <c:pt idx="4">
                  <c:v>60.75</c:v>
                </c:pt>
                <c:pt idx="5">
                  <c:v>60.75</c:v>
                </c:pt>
                <c:pt idx="6">
                  <c:v>61.75</c:v>
                </c:pt>
                <c:pt idx="7">
                  <c:v>61.75</c:v>
                </c:pt>
                <c:pt idx="8">
                  <c:v>62</c:v>
                </c:pt>
                <c:pt idx="9">
                  <c:v>62</c:v>
                </c:pt>
                <c:pt idx="10">
                  <c:v>141.5</c:v>
                </c:pt>
                <c:pt idx="11">
                  <c:v>141.5</c:v>
                </c:pt>
                <c:pt idx="12">
                  <c:v>141.75</c:v>
                </c:pt>
                <c:pt idx="13">
                  <c:v>141.75</c:v>
                </c:pt>
                <c:pt idx="14">
                  <c:v>142.75</c:v>
                </c:pt>
                <c:pt idx="15">
                  <c:v>142.75</c:v>
                </c:pt>
                <c:pt idx="16">
                  <c:v>143</c:v>
                </c:pt>
                <c:pt idx="17">
                  <c:v>143</c:v>
                </c:pt>
                <c:pt idx="18">
                  <c:v>203.5</c:v>
                </c:pt>
                <c:pt idx="19">
                  <c:v>203.5</c:v>
                </c:pt>
                <c:pt idx="20">
                  <c:v>0</c:v>
                </c:pt>
              </c:numCache>
            </c:numRef>
          </c:xVal>
          <c:yVal>
            <c:numRef>
              <c:f>'Portage Creek 1 (630)'!$K$34:$K$54</c:f>
              <c:numCache>
                <c:formatCode>General</c:formatCode>
                <c:ptCount val="21"/>
                <c:pt idx="0">
                  <c:v>30.5</c:v>
                </c:pt>
                <c:pt idx="1">
                  <c:v>26.3</c:v>
                </c:pt>
                <c:pt idx="2">
                  <c:v>26.3</c:v>
                </c:pt>
                <c:pt idx="3">
                  <c:v>8</c:v>
                </c:pt>
                <c:pt idx="4">
                  <c:v>8</c:v>
                </c:pt>
                <c:pt idx="5">
                  <c:v>-18</c:v>
                </c:pt>
                <c:pt idx="6">
                  <c:v>-18</c:v>
                </c:pt>
                <c:pt idx="7">
                  <c:v>8</c:v>
                </c:pt>
                <c:pt idx="8">
                  <c:v>8</c:v>
                </c:pt>
                <c:pt idx="9">
                  <c:v>26.3</c:v>
                </c:pt>
                <c:pt idx="10">
                  <c:v>26.3</c:v>
                </c:pt>
                <c:pt idx="11">
                  <c:v>8</c:v>
                </c:pt>
                <c:pt idx="12">
                  <c:v>8</c:v>
                </c:pt>
                <c:pt idx="13">
                  <c:v>-18</c:v>
                </c:pt>
                <c:pt idx="14">
                  <c:v>-18</c:v>
                </c:pt>
                <c:pt idx="15">
                  <c:v>8</c:v>
                </c:pt>
                <c:pt idx="16">
                  <c:v>8</c:v>
                </c:pt>
                <c:pt idx="17">
                  <c:v>26.3</c:v>
                </c:pt>
                <c:pt idx="18">
                  <c:v>26.3</c:v>
                </c:pt>
                <c:pt idx="19">
                  <c:v>30.5</c:v>
                </c:pt>
                <c:pt idx="20">
                  <c:v>30.5</c:v>
                </c:pt>
              </c:numCache>
            </c:numRef>
          </c:yVal>
        </c:ser>
        <c:ser>
          <c:idx val="0"/>
          <c:order val="1"/>
          <c:tx>
            <c:v>6/11/2009 US</c:v>
          </c:tx>
          <c:marker>
            <c:symbol val="diamond"/>
            <c:size val="5"/>
          </c:marker>
          <c:xVal>
            <c:numRef>
              <c:f>'Portage Creek 1 (630)'!$B$36:$B$56</c:f>
              <c:numCache>
                <c:formatCode>General</c:formatCode>
                <c:ptCount val="21"/>
                <c:pt idx="0">
                  <c:v>200</c:v>
                </c:pt>
                <c:pt idx="1">
                  <c:v>190</c:v>
                </c:pt>
                <c:pt idx="2">
                  <c:v>180</c:v>
                </c:pt>
                <c:pt idx="3">
                  <c:v>170</c:v>
                </c:pt>
                <c:pt idx="4">
                  <c:v>160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90</c:v>
                </c:pt>
                <c:pt idx="12">
                  <c:v>80</c:v>
                </c:pt>
                <c:pt idx="13">
                  <c:v>70</c:v>
                </c:pt>
                <c:pt idx="14">
                  <c:v>60</c:v>
                </c:pt>
                <c:pt idx="15">
                  <c:v>50</c:v>
                </c:pt>
                <c:pt idx="16">
                  <c:v>40</c:v>
                </c:pt>
                <c:pt idx="17">
                  <c:v>30</c:v>
                </c:pt>
                <c:pt idx="18">
                  <c:v>20</c:v>
                </c:pt>
                <c:pt idx="19">
                  <c:v>10</c:v>
                </c:pt>
                <c:pt idx="20">
                  <c:v>0</c:v>
                </c:pt>
              </c:numCache>
            </c:numRef>
          </c:xVal>
          <c:yVal>
            <c:numRef>
              <c:f>'Portage Creek 1 (630)'!$D$36:$D$56</c:f>
              <c:numCache>
                <c:formatCode>General</c:formatCode>
                <c:ptCount val="21"/>
                <c:pt idx="0">
                  <c:v>30.236249999999998</c:v>
                </c:pt>
                <c:pt idx="1">
                  <c:v>25.286249999999999</c:v>
                </c:pt>
                <c:pt idx="2">
                  <c:v>22.186249999999998</c:v>
                </c:pt>
                <c:pt idx="3">
                  <c:v>15.786249999999999</c:v>
                </c:pt>
                <c:pt idx="4">
                  <c:v>13.986249999999998</c:v>
                </c:pt>
                <c:pt idx="5">
                  <c:v>13.186249999999998</c:v>
                </c:pt>
                <c:pt idx="6">
                  <c:v>12.986249999999998</c:v>
                </c:pt>
                <c:pt idx="7">
                  <c:v>13.886249999999997</c:v>
                </c:pt>
                <c:pt idx="8">
                  <c:v>14.58625</c:v>
                </c:pt>
                <c:pt idx="9">
                  <c:v>14.686249999999998</c:v>
                </c:pt>
                <c:pt idx="10">
                  <c:v>15.286249999999999</c:v>
                </c:pt>
                <c:pt idx="11">
                  <c:v>15.386249999999999</c:v>
                </c:pt>
                <c:pt idx="12">
                  <c:v>15.686249999999998</c:v>
                </c:pt>
                <c:pt idx="13">
                  <c:v>15.686249999999998</c:v>
                </c:pt>
                <c:pt idx="14">
                  <c:v>15.786249999999999</c:v>
                </c:pt>
                <c:pt idx="15">
                  <c:v>16.186249999999998</c:v>
                </c:pt>
                <c:pt idx="16">
                  <c:v>16.486249999999998</c:v>
                </c:pt>
                <c:pt idx="17">
                  <c:v>20.08625</c:v>
                </c:pt>
                <c:pt idx="18">
                  <c:v>21.58625</c:v>
                </c:pt>
                <c:pt idx="19">
                  <c:v>25.386249999999997</c:v>
                </c:pt>
                <c:pt idx="20">
                  <c:v>28.986249999999998</c:v>
                </c:pt>
              </c:numCache>
            </c:numRef>
          </c:yVal>
        </c:ser>
        <c:ser>
          <c:idx val="2"/>
          <c:order val="2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134</c:v>
              </c:pt>
            </c:numLit>
          </c:xVal>
          <c:yVal>
            <c:numRef>
              <c:f>('Portage Creek 1 (630)'!$H$34,'Portage Creek 1 (630)'!$H$34)</c:f>
              <c:numCache>
                <c:formatCode>General</c:formatCode>
                <c:ptCount val="2"/>
                <c:pt idx="0">
                  <c:v>16.7</c:v>
                </c:pt>
                <c:pt idx="1">
                  <c:v>16.7</c:v>
                </c:pt>
              </c:numCache>
            </c:numRef>
          </c:yVal>
        </c:ser>
        <c:ser>
          <c:idx val="3"/>
          <c:order val="3"/>
          <c:tx>
            <c:strRef>
              <c:f>'Portage Creek 1 (630)'!$G$35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134</c:v>
              </c:pt>
            </c:numLit>
          </c:xVal>
          <c:yVal>
            <c:numRef>
              <c:f>('Portage Creek 1 (630)'!$H$35,'Portage Creek 1 (630)'!$H$35)</c:f>
              <c:numCache>
                <c:formatCode>General</c:formatCode>
                <c:ptCount val="2"/>
                <c:pt idx="0">
                  <c:v>-16.600000000000001</c:v>
                </c:pt>
                <c:pt idx="1">
                  <c:v>-16.600000000000001</c:v>
                </c:pt>
              </c:numCache>
            </c:numRef>
          </c:yVal>
        </c:ser>
        <c:ser>
          <c:idx val="4"/>
          <c:order val="4"/>
          <c:tx>
            <c:strRef>
              <c:f>'Portage Creek 1 (630)'!$G$36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134</c:v>
              </c:pt>
            </c:numLit>
          </c:xVal>
          <c:yVal>
            <c:numRef>
              <c:f>('Portage Creek 1 (630)'!$H$36,'Portage Creek 1 (630)'!$H$36)</c:f>
              <c:numCache>
                <c:formatCode>General</c:formatCode>
                <c:ptCount val="2"/>
                <c:pt idx="0">
                  <c:v>22.1</c:v>
                </c:pt>
                <c:pt idx="1">
                  <c:v>22.1</c:v>
                </c:pt>
              </c:numCache>
            </c:numRef>
          </c:yVal>
        </c:ser>
        <c:ser>
          <c:idx val="5"/>
          <c:order val="5"/>
          <c:tx>
            <c:strRef>
              <c:f>'Portage Creek 1 (630)'!$G$37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134</c:v>
              </c:pt>
            </c:numLit>
          </c:xVal>
          <c:yVal>
            <c:numRef>
              <c:f>('Portage Creek 1 (630)'!$H$37,'Portage Creek 1 (630)'!$H$37)</c:f>
              <c:numCache>
                <c:formatCode>General</c:formatCode>
                <c:ptCount val="2"/>
                <c:pt idx="0">
                  <c:v>-22.8</c:v>
                </c:pt>
                <c:pt idx="1">
                  <c:v>-22.8</c:v>
                </c:pt>
              </c:numCache>
            </c:numRef>
          </c:yVal>
        </c:ser>
        <c:ser>
          <c:idx val="6"/>
          <c:order val="6"/>
          <c:tx>
            <c:strRef>
              <c:f>'Portage Creek 1 (630)'!$G$38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134</c:v>
              </c:pt>
            </c:numLit>
          </c:xVal>
          <c:yVal>
            <c:numRef>
              <c:f>('Portage Creek 1 (630)'!$H$38,'Portage Creek 1 (630)'!$H$38)</c:f>
              <c:numCache>
                <c:formatCode>General</c:formatCode>
                <c:ptCount val="2"/>
                <c:pt idx="0">
                  <c:v>17.3</c:v>
                </c:pt>
                <c:pt idx="1">
                  <c:v>17.3</c:v>
                </c:pt>
              </c:numCache>
            </c:numRef>
          </c:yVal>
        </c:ser>
        <c:dLbls/>
        <c:axId val="97175040"/>
        <c:axId val="97176960"/>
      </c:scatterChart>
      <c:valAx>
        <c:axId val="97175040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97176960"/>
        <c:crossesAt val="-25"/>
        <c:crossBetween val="midCat"/>
      </c:valAx>
      <c:valAx>
        <c:axId val="97176960"/>
        <c:scaling>
          <c:orientation val="minMax"/>
          <c:max val="32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  <a:endParaRPr lang="en-US" baseline="0"/>
              </a:p>
            </c:rich>
          </c:tx>
        </c:title>
        <c:numFmt formatCode="General" sourceLinked="1"/>
        <c:majorTickMark val="in"/>
        <c:tickLblPos val="nextTo"/>
        <c:crossAx val="97175040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Bridge 631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'Portage Creek 2 (631)'!$K$34:$K$62</c:f>
              <c:numCache>
                <c:formatCode>General</c:formatCode>
                <c:ptCount val="29"/>
                <c:pt idx="0">
                  <c:v>0</c:v>
                </c:pt>
                <c:pt idx="1">
                  <c:v>243.5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79.75</c:v>
                </c:pt>
                <c:pt idx="6">
                  <c:v>79.75</c:v>
                </c:pt>
                <c:pt idx="7">
                  <c:v>79.75</c:v>
                </c:pt>
                <c:pt idx="8">
                  <c:v>80</c:v>
                </c:pt>
                <c:pt idx="9">
                  <c:v>80</c:v>
                </c:pt>
                <c:pt idx="10">
                  <c:v>81</c:v>
                </c:pt>
                <c:pt idx="11">
                  <c:v>81</c:v>
                </c:pt>
                <c:pt idx="12">
                  <c:v>81.25</c:v>
                </c:pt>
                <c:pt idx="13">
                  <c:v>81.25</c:v>
                </c:pt>
                <c:pt idx="14">
                  <c:v>81.25</c:v>
                </c:pt>
                <c:pt idx="15">
                  <c:v>160.75</c:v>
                </c:pt>
                <c:pt idx="16">
                  <c:v>160.75</c:v>
                </c:pt>
                <c:pt idx="17">
                  <c:v>160.75</c:v>
                </c:pt>
                <c:pt idx="18">
                  <c:v>161</c:v>
                </c:pt>
                <c:pt idx="19">
                  <c:v>161</c:v>
                </c:pt>
                <c:pt idx="20">
                  <c:v>162</c:v>
                </c:pt>
                <c:pt idx="21">
                  <c:v>162</c:v>
                </c:pt>
                <c:pt idx="22">
                  <c:v>162.25</c:v>
                </c:pt>
                <c:pt idx="23">
                  <c:v>162.25</c:v>
                </c:pt>
                <c:pt idx="24">
                  <c:v>162.25</c:v>
                </c:pt>
                <c:pt idx="25">
                  <c:v>162.25</c:v>
                </c:pt>
                <c:pt idx="26">
                  <c:v>243.5</c:v>
                </c:pt>
                <c:pt idx="27">
                  <c:v>243.5</c:v>
                </c:pt>
                <c:pt idx="28">
                  <c:v>243.5</c:v>
                </c:pt>
              </c:numCache>
            </c:numRef>
          </c:xVal>
          <c:yVal>
            <c:numRef>
              <c:f>'Portage Creek 2 (631)'!$L$34:$L$62</c:f>
              <c:numCache>
                <c:formatCode>General</c:formatCode>
                <c:ptCount val="29"/>
                <c:pt idx="0">
                  <c:v>30.5</c:v>
                </c:pt>
                <c:pt idx="1">
                  <c:v>30.5</c:v>
                </c:pt>
                <c:pt idx="2">
                  <c:v>30.5</c:v>
                </c:pt>
                <c:pt idx="3">
                  <c:v>26.3</c:v>
                </c:pt>
                <c:pt idx="4">
                  <c:v>26.3</c:v>
                </c:pt>
                <c:pt idx="5">
                  <c:v>26.3</c:v>
                </c:pt>
                <c:pt idx="6">
                  <c:v>26.3</c:v>
                </c:pt>
                <c:pt idx="7">
                  <c:v>6</c:v>
                </c:pt>
                <c:pt idx="8">
                  <c:v>6</c:v>
                </c:pt>
                <c:pt idx="9">
                  <c:v>-22</c:v>
                </c:pt>
                <c:pt idx="10">
                  <c:v>-22</c:v>
                </c:pt>
                <c:pt idx="11">
                  <c:v>6</c:v>
                </c:pt>
                <c:pt idx="12">
                  <c:v>6</c:v>
                </c:pt>
                <c:pt idx="13">
                  <c:v>26.3</c:v>
                </c:pt>
                <c:pt idx="14">
                  <c:v>26.3</c:v>
                </c:pt>
                <c:pt idx="15">
                  <c:v>26.3</c:v>
                </c:pt>
                <c:pt idx="16">
                  <c:v>26.3</c:v>
                </c:pt>
                <c:pt idx="17">
                  <c:v>6</c:v>
                </c:pt>
                <c:pt idx="18">
                  <c:v>6</c:v>
                </c:pt>
                <c:pt idx="19">
                  <c:v>-22</c:v>
                </c:pt>
                <c:pt idx="20">
                  <c:v>-22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26.3</c:v>
                </c:pt>
                <c:pt idx="25">
                  <c:v>26.3</c:v>
                </c:pt>
                <c:pt idx="26">
                  <c:v>26.3</c:v>
                </c:pt>
                <c:pt idx="27">
                  <c:v>26.3</c:v>
                </c:pt>
                <c:pt idx="28">
                  <c:v>30.5</c:v>
                </c:pt>
              </c:numCache>
            </c:numRef>
          </c:yVal>
        </c:ser>
        <c:ser>
          <c:idx val="1"/>
          <c:order val="1"/>
          <c:tx>
            <c:v>7/23/09 Soundings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'Portage Creek 2 (631)'!$D$35:$D$600</c:f>
              <c:numCache>
                <c:formatCode>General</c:formatCode>
                <c:ptCount val="566"/>
                <c:pt idx="0">
                  <c:v>243.47485392999999</c:v>
                </c:pt>
                <c:pt idx="1">
                  <c:v>227.37485393</c:v>
                </c:pt>
                <c:pt idx="2">
                  <c:v>215.03223308</c:v>
                </c:pt>
                <c:pt idx="3">
                  <c:v>215.04377142000001</c:v>
                </c:pt>
                <c:pt idx="4">
                  <c:v>215.04377142000001</c:v>
                </c:pt>
                <c:pt idx="5">
                  <c:v>214.30871424</c:v>
                </c:pt>
                <c:pt idx="6">
                  <c:v>214.30871424</c:v>
                </c:pt>
                <c:pt idx="7">
                  <c:v>214.30871424</c:v>
                </c:pt>
                <c:pt idx="8">
                  <c:v>214.30871424</c:v>
                </c:pt>
                <c:pt idx="9">
                  <c:v>214.09109298000001</c:v>
                </c:pt>
                <c:pt idx="10">
                  <c:v>213.99155554999999</c:v>
                </c:pt>
                <c:pt idx="11">
                  <c:v>213.97404871000001</c:v>
                </c:pt>
                <c:pt idx="12">
                  <c:v>213.95205111000001</c:v>
                </c:pt>
                <c:pt idx="13">
                  <c:v>213.95893846000001</c:v>
                </c:pt>
                <c:pt idx="14">
                  <c:v>213.95893846000001</c:v>
                </c:pt>
                <c:pt idx="15">
                  <c:v>214.03021717999999</c:v>
                </c:pt>
                <c:pt idx="16">
                  <c:v>214.05486239999999</c:v>
                </c:pt>
                <c:pt idx="17">
                  <c:v>213.98975765</c:v>
                </c:pt>
                <c:pt idx="18">
                  <c:v>213.83389718000001</c:v>
                </c:pt>
                <c:pt idx="19">
                  <c:v>213.56800724000001</c:v>
                </c:pt>
                <c:pt idx="20">
                  <c:v>213.56800724000001</c:v>
                </c:pt>
                <c:pt idx="21">
                  <c:v>213.56800724000001</c:v>
                </c:pt>
                <c:pt idx="22">
                  <c:v>208.50816945</c:v>
                </c:pt>
                <c:pt idx="23">
                  <c:v>208.50816945</c:v>
                </c:pt>
                <c:pt idx="24">
                  <c:v>206.83973495000001</c:v>
                </c:pt>
                <c:pt idx="25">
                  <c:v>206.36105445000001</c:v>
                </c:pt>
                <c:pt idx="26">
                  <c:v>204.32831131</c:v>
                </c:pt>
                <c:pt idx="27">
                  <c:v>204.32831131</c:v>
                </c:pt>
                <c:pt idx="28">
                  <c:v>203.07507686</c:v>
                </c:pt>
                <c:pt idx="29">
                  <c:v>202.64164722000001</c:v>
                </c:pt>
                <c:pt idx="30">
                  <c:v>202.64164722000001</c:v>
                </c:pt>
                <c:pt idx="31">
                  <c:v>202.64164722000001</c:v>
                </c:pt>
                <c:pt idx="32">
                  <c:v>198.93602967999999</c:v>
                </c:pt>
                <c:pt idx="33">
                  <c:v>198.93602967999999</c:v>
                </c:pt>
                <c:pt idx="34">
                  <c:v>197.38931423</c:v>
                </c:pt>
                <c:pt idx="35">
                  <c:v>197.38931423</c:v>
                </c:pt>
                <c:pt idx="36">
                  <c:v>196.89391270000002</c:v>
                </c:pt>
                <c:pt idx="37">
                  <c:v>196.68368587000001</c:v>
                </c:pt>
                <c:pt idx="38">
                  <c:v>196.37198734</c:v>
                </c:pt>
                <c:pt idx="39">
                  <c:v>196.09132249000001</c:v>
                </c:pt>
                <c:pt idx="40">
                  <c:v>196.09132249000001</c:v>
                </c:pt>
                <c:pt idx="41">
                  <c:v>196.21415085999999</c:v>
                </c:pt>
                <c:pt idx="42">
                  <c:v>196.36234709999999</c:v>
                </c:pt>
                <c:pt idx="43">
                  <c:v>196.38620926000002</c:v>
                </c:pt>
                <c:pt idx="44">
                  <c:v>196.44373082999999</c:v>
                </c:pt>
                <c:pt idx="45">
                  <c:v>196.66767433000001</c:v>
                </c:pt>
                <c:pt idx="46">
                  <c:v>196.68095584</c:v>
                </c:pt>
                <c:pt idx="47">
                  <c:v>196.59674974999999</c:v>
                </c:pt>
                <c:pt idx="48">
                  <c:v>196.55108293999999</c:v>
                </c:pt>
                <c:pt idx="49">
                  <c:v>196.40294215</c:v>
                </c:pt>
                <c:pt idx="50">
                  <c:v>195.67774725999999</c:v>
                </c:pt>
                <c:pt idx="51">
                  <c:v>195.70742634000001</c:v>
                </c:pt>
                <c:pt idx="52">
                  <c:v>195.45911265000001</c:v>
                </c:pt>
                <c:pt idx="53">
                  <c:v>195.45911265000001</c:v>
                </c:pt>
                <c:pt idx="54">
                  <c:v>194.67516442000002</c:v>
                </c:pt>
                <c:pt idx="55">
                  <c:v>194.67516442000002</c:v>
                </c:pt>
                <c:pt idx="56">
                  <c:v>194.67516442000002</c:v>
                </c:pt>
                <c:pt idx="57">
                  <c:v>194.67516442000002</c:v>
                </c:pt>
                <c:pt idx="58">
                  <c:v>194.20445465</c:v>
                </c:pt>
                <c:pt idx="59">
                  <c:v>194.20445465</c:v>
                </c:pt>
                <c:pt idx="60">
                  <c:v>192.79288697000001</c:v>
                </c:pt>
                <c:pt idx="61">
                  <c:v>192.41359527</c:v>
                </c:pt>
                <c:pt idx="62">
                  <c:v>192.04304898999999</c:v>
                </c:pt>
                <c:pt idx="63">
                  <c:v>191.64866180999999</c:v>
                </c:pt>
                <c:pt idx="64">
                  <c:v>191.24904139</c:v>
                </c:pt>
                <c:pt idx="65">
                  <c:v>191.24904139</c:v>
                </c:pt>
                <c:pt idx="66">
                  <c:v>189.63103144999999</c:v>
                </c:pt>
                <c:pt idx="67">
                  <c:v>189.63103144999999</c:v>
                </c:pt>
                <c:pt idx="68">
                  <c:v>188.50121612000001</c:v>
                </c:pt>
                <c:pt idx="69">
                  <c:v>188.50121612000001</c:v>
                </c:pt>
                <c:pt idx="70">
                  <c:v>187.19748243000001</c:v>
                </c:pt>
                <c:pt idx="71">
                  <c:v>187.041617</c:v>
                </c:pt>
                <c:pt idx="72">
                  <c:v>186.37161139</c:v>
                </c:pt>
                <c:pt idx="73">
                  <c:v>186.37161139</c:v>
                </c:pt>
                <c:pt idx="74">
                  <c:v>186.37161139</c:v>
                </c:pt>
                <c:pt idx="75">
                  <c:v>183.02011764</c:v>
                </c:pt>
                <c:pt idx="76">
                  <c:v>182.17839383</c:v>
                </c:pt>
                <c:pt idx="77">
                  <c:v>181.37572588</c:v>
                </c:pt>
                <c:pt idx="78">
                  <c:v>181.37572588</c:v>
                </c:pt>
                <c:pt idx="79">
                  <c:v>181.37572588</c:v>
                </c:pt>
                <c:pt idx="80">
                  <c:v>179.58589577000001</c:v>
                </c:pt>
                <c:pt idx="81">
                  <c:v>178.95840813000001</c:v>
                </c:pt>
                <c:pt idx="82">
                  <c:v>178.55480459999998</c:v>
                </c:pt>
                <c:pt idx="83">
                  <c:v>178.03550336999999</c:v>
                </c:pt>
                <c:pt idx="84">
                  <c:v>177.55562424000001</c:v>
                </c:pt>
                <c:pt idx="85">
                  <c:v>177.03416378</c:v>
                </c:pt>
                <c:pt idx="86">
                  <c:v>176.53446270999999</c:v>
                </c:pt>
                <c:pt idx="87">
                  <c:v>175.98918467999999</c:v>
                </c:pt>
                <c:pt idx="88">
                  <c:v>175.49597616</c:v>
                </c:pt>
                <c:pt idx="89">
                  <c:v>175.03631064999999</c:v>
                </c:pt>
                <c:pt idx="90">
                  <c:v>174.59997202</c:v>
                </c:pt>
                <c:pt idx="91">
                  <c:v>174.19817218</c:v>
                </c:pt>
                <c:pt idx="92">
                  <c:v>173.87502617999999</c:v>
                </c:pt>
                <c:pt idx="93">
                  <c:v>173.62428027999999</c:v>
                </c:pt>
                <c:pt idx="94">
                  <c:v>173.40998457000001</c:v>
                </c:pt>
                <c:pt idx="95">
                  <c:v>173.20731219999999</c:v>
                </c:pt>
                <c:pt idx="96">
                  <c:v>173.06520910999998</c:v>
                </c:pt>
                <c:pt idx="97">
                  <c:v>172.90764229999999</c:v>
                </c:pt>
                <c:pt idx="98">
                  <c:v>172.76043834000001</c:v>
                </c:pt>
                <c:pt idx="99">
                  <c:v>172.66159044</c:v>
                </c:pt>
                <c:pt idx="100">
                  <c:v>172.64717099000001</c:v>
                </c:pt>
                <c:pt idx="101">
                  <c:v>172.59693024000001</c:v>
                </c:pt>
                <c:pt idx="102">
                  <c:v>172.49604503</c:v>
                </c:pt>
                <c:pt idx="103">
                  <c:v>172.38828724000001</c:v>
                </c:pt>
                <c:pt idx="104">
                  <c:v>172.32974573999999</c:v>
                </c:pt>
                <c:pt idx="105">
                  <c:v>172.11489614999999</c:v>
                </c:pt>
                <c:pt idx="106">
                  <c:v>171.77043603000001</c:v>
                </c:pt>
                <c:pt idx="107">
                  <c:v>171.53184775</c:v>
                </c:pt>
                <c:pt idx="108">
                  <c:v>171.28453189999999</c:v>
                </c:pt>
                <c:pt idx="109">
                  <c:v>170.99181820999999</c:v>
                </c:pt>
                <c:pt idx="110">
                  <c:v>170.71414707</c:v>
                </c:pt>
                <c:pt idx="111">
                  <c:v>170.41851903</c:v>
                </c:pt>
                <c:pt idx="112">
                  <c:v>170.00647641999998</c:v>
                </c:pt>
                <c:pt idx="113">
                  <c:v>169.55214050999999</c:v>
                </c:pt>
                <c:pt idx="114">
                  <c:v>169.031914</c:v>
                </c:pt>
                <c:pt idx="115">
                  <c:v>168.64142755</c:v>
                </c:pt>
                <c:pt idx="116">
                  <c:v>168.11366948</c:v>
                </c:pt>
                <c:pt idx="117">
                  <c:v>167.39003191999998</c:v>
                </c:pt>
                <c:pt idx="118">
                  <c:v>166.54732906000001</c:v>
                </c:pt>
                <c:pt idx="119">
                  <c:v>165.83455448000001</c:v>
                </c:pt>
                <c:pt idx="120">
                  <c:v>165.46003533999999</c:v>
                </c:pt>
                <c:pt idx="121">
                  <c:v>165.04244023999999</c:v>
                </c:pt>
                <c:pt idx="122">
                  <c:v>164.83023023000001</c:v>
                </c:pt>
                <c:pt idx="123">
                  <c:v>164.70831999999999</c:v>
                </c:pt>
                <c:pt idx="124">
                  <c:v>164.39184004000001</c:v>
                </c:pt>
                <c:pt idx="125">
                  <c:v>164.10862087000001</c:v>
                </c:pt>
                <c:pt idx="126">
                  <c:v>163.89149461</c:v>
                </c:pt>
                <c:pt idx="127">
                  <c:v>163.70974559999999</c:v>
                </c:pt>
                <c:pt idx="128">
                  <c:v>163.68184317000001</c:v>
                </c:pt>
                <c:pt idx="129">
                  <c:v>163.75684893000002</c:v>
                </c:pt>
                <c:pt idx="130">
                  <c:v>163.90900443000001</c:v>
                </c:pt>
                <c:pt idx="131">
                  <c:v>164.03041453</c:v>
                </c:pt>
                <c:pt idx="132">
                  <c:v>164.10989793000002</c:v>
                </c:pt>
                <c:pt idx="133">
                  <c:v>164.07807015</c:v>
                </c:pt>
                <c:pt idx="134">
                  <c:v>163.86254966999999</c:v>
                </c:pt>
                <c:pt idx="135">
                  <c:v>163.67755991999999</c:v>
                </c:pt>
                <c:pt idx="136">
                  <c:v>163.47423395999999</c:v>
                </c:pt>
                <c:pt idx="137">
                  <c:v>163.17245509</c:v>
                </c:pt>
                <c:pt idx="138">
                  <c:v>162.97102796999999</c:v>
                </c:pt>
                <c:pt idx="139">
                  <c:v>162.61813549999999</c:v>
                </c:pt>
                <c:pt idx="140">
                  <c:v>162.21787117</c:v>
                </c:pt>
                <c:pt idx="141">
                  <c:v>162.02328531999999</c:v>
                </c:pt>
                <c:pt idx="142">
                  <c:v>161.87491505</c:v>
                </c:pt>
                <c:pt idx="143">
                  <c:v>161.80023306999999</c:v>
                </c:pt>
                <c:pt idx="144">
                  <c:v>161.66461121</c:v>
                </c:pt>
                <c:pt idx="145">
                  <c:v>161.39245878</c:v>
                </c:pt>
                <c:pt idx="146">
                  <c:v>161.09431408</c:v>
                </c:pt>
                <c:pt idx="147">
                  <c:v>160.74305418</c:v>
                </c:pt>
                <c:pt idx="148">
                  <c:v>160.35581189000001</c:v>
                </c:pt>
                <c:pt idx="149">
                  <c:v>160.35581189000001</c:v>
                </c:pt>
                <c:pt idx="150">
                  <c:v>159.57832178000001</c:v>
                </c:pt>
                <c:pt idx="151">
                  <c:v>159.34717741</c:v>
                </c:pt>
                <c:pt idx="152">
                  <c:v>159.26794057000001</c:v>
                </c:pt>
                <c:pt idx="153">
                  <c:v>159.07017087</c:v>
                </c:pt>
                <c:pt idx="154">
                  <c:v>158.83924526999999</c:v>
                </c:pt>
                <c:pt idx="155">
                  <c:v>158.64235571999998</c:v>
                </c:pt>
                <c:pt idx="156">
                  <c:v>158.35678239000001</c:v>
                </c:pt>
                <c:pt idx="157">
                  <c:v>157.98473386999999</c:v>
                </c:pt>
                <c:pt idx="158">
                  <c:v>157.65776536000001</c:v>
                </c:pt>
                <c:pt idx="159">
                  <c:v>157.36705787</c:v>
                </c:pt>
                <c:pt idx="160">
                  <c:v>157.07451155999999</c:v>
                </c:pt>
                <c:pt idx="161">
                  <c:v>156.74189685000002</c:v>
                </c:pt>
                <c:pt idx="162">
                  <c:v>156.48128990000001</c:v>
                </c:pt>
                <c:pt idx="163">
                  <c:v>156.16000242999999</c:v>
                </c:pt>
                <c:pt idx="164">
                  <c:v>155.80009802000001</c:v>
                </c:pt>
                <c:pt idx="165">
                  <c:v>155.35252446000001</c:v>
                </c:pt>
                <c:pt idx="166">
                  <c:v>154.93444264999999</c:v>
                </c:pt>
                <c:pt idx="167">
                  <c:v>154.66555299000001</c:v>
                </c:pt>
                <c:pt idx="168">
                  <c:v>154.46917367</c:v>
                </c:pt>
                <c:pt idx="169">
                  <c:v>154.29614659000001</c:v>
                </c:pt>
                <c:pt idx="170">
                  <c:v>154.07117393000001</c:v>
                </c:pt>
                <c:pt idx="171">
                  <c:v>153.76131701</c:v>
                </c:pt>
                <c:pt idx="172">
                  <c:v>153.55175862000002</c:v>
                </c:pt>
                <c:pt idx="173">
                  <c:v>153.21753164999998</c:v>
                </c:pt>
                <c:pt idx="174">
                  <c:v>152.78120508000001</c:v>
                </c:pt>
                <c:pt idx="175">
                  <c:v>152.43702525</c:v>
                </c:pt>
                <c:pt idx="176">
                  <c:v>152.17624068000001</c:v>
                </c:pt>
                <c:pt idx="177">
                  <c:v>151.88914287</c:v>
                </c:pt>
                <c:pt idx="178">
                  <c:v>151.68348365</c:v>
                </c:pt>
                <c:pt idx="179">
                  <c:v>151.56669429000002</c:v>
                </c:pt>
                <c:pt idx="180">
                  <c:v>151.61486779000001</c:v>
                </c:pt>
                <c:pt idx="181">
                  <c:v>151.68118065000002</c:v>
                </c:pt>
                <c:pt idx="182">
                  <c:v>151.57109469</c:v>
                </c:pt>
                <c:pt idx="183">
                  <c:v>151.52775990000001</c:v>
                </c:pt>
                <c:pt idx="184">
                  <c:v>151.37731457999999</c:v>
                </c:pt>
                <c:pt idx="185">
                  <c:v>151.16695338</c:v>
                </c:pt>
                <c:pt idx="186">
                  <c:v>150.97674124</c:v>
                </c:pt>
                <c:pt idx="187">
                  <c:v>150.8445313</c:v>
                </c:pt>
                <c:pt idx="188">
                  <c:v>150.54865988</c:v>
                </c:pt>
                <c:pt idx="189">
                  <c:v>150.27398461999999</c:v>
                </c:pt>
                <c:pt idx="190">
                  <c:v>150.27398461999999</c:v>
                </c:pt>
                <c:pt idx="191">
                  <c:v>148.82547423</c:v>
                </c:pt>
                <c:pt idx="192">
                  <c:v>148.82547423</c:v>
                </c:pt>
                <c:pt idx="193">
                  <c:v>148.66538027999999</c:v>
                </c:pt>
                <c:pt idx="194">
                  <c:v>148.69698538</c:v>
                </c:pt>
                <c:pt idx="195">
                  <c:v>148.87198942000001</c:v>
                </c:pt>
                <c:pt idx="196">
                  <c:v>148.71805989000001</c:v>
                </c:pt>
                <c:pt idx="197">
                  <c:v>148.62381532000001</c:v>
                </c:pt>
                <c:pt idx="198">
                  <c:v>148.66148982999999</c:v>
                </c:pt>
                <c:pt idx="199">
                  <c:v>148.64994396</c:v>
                </c:pt>
                <c:pt idx="200">
                  <c:v>148.3746798</c:v>
                </c:pt>
                <c:pt idx="201">
                  <c:v>147.92033301000001</c:v>
                </c:pt>
                <c:pt idx="202">
                  <c:v>147.46052711000002</c:v>
                </c:pt>
                <c:pt idx="203">
                  <c:v>146.87314719</c:v>
                </c:pt>
                <c:pt idx="204">
                  <c:v>146.32695305000001</c:v>
                </c:pt>
                <c:pt idx="205">
                  <c:v>145.80158494</c:v>
                </c:pt>
                <c:pt idx="206">
                  <c:v>145.42821532000002</c:v>
                </c:pt>
                <c:pt idx="207">
                  <c:v>145.10106739</c:v>
                </c:pt>
                <c:pt idx="208">
                  <c:v>144.73738717000001</c:v>
                </c:pt>
                <c:pt idx="209">
                  <c:v>144.43284368000002</c:v>
                </c:pt>
                <c:pt idx="210">
                  <c:v>144.43284368000002</c:v>
                </c:pt>
                <c:pt idx="211">
                  <c:v>143.69822531</c:v>
                </c:pt>
                <c:pt idx="212">
                  <c:v>143.05119289000001</c:v>
                </c:pt>
                <c:pt idx="213">
                  <c:v>142.78960264</c:v>
                </c:pt>
                <c:pt idx="214">
                  <c:v>142.17036400000001</c:v>
                </c:pt>
                <c:pt idx="215">
                  <c:v>142.16797548</c:v>
                </c:pt>
                <c:pt idx="216">
                  <c:v>142.17738604000002</c:v>
                </c:pt>
                <c:pt idx="217">
                  <c:v>142.18135782000002</c:v>
                </c:pt>
                <c:pt idx="218">
                  <c:v>142.11618587000001</c:v>
                </c:pt>
                <c:pt idx="219">
                  <c:v>141.90190435</c:v>
                </c:pt>
                <c:pt idx="220">
                  <c:v>141.66925933000002</c:v>
                </c:pt>
                <c:pt idx="221">
                  <c:v>141.23120686000001</c:v>
                </c:pt>
                <c:pt idx="222">
                  <c:v>141.00292437000002</c:v>
                </c:pt>
                <c:pt idx="223">
                  <c:v>141.00292437000002</c:v>
                </c:pt>
                <c:pt idx="224">
                  <c:v>140.62073723</c:v>
                </c:pt>
                <c:pt idx="225">
                  <c:v>140.29741262000002</c:v>
                </c:pt>
                <c:pt idx="226">
                  <c:v>140.00221636000001</c:v>
                </c:pt>
                <c:pt idx="227">
                  <c:v>139.63992754</c:v>
                </c:pt>
                <c:pt idx="228">
                  <c:v>139.45457767000002</c:v>
                </c:pt>
                <c:pt idx="229">
                  <c:v>139.31899673000001</c:v>
                </c:pt>
                <c:pt idx="230">
                  <c:v>139.43944251000002</c:v>
                </c:pt>
                <c:pt idx="231">
                  <c:v>139.46923742000001</c:v>
                </c:pt>
                <c:pt idx="232">
                  <c:v>139.31524970000001</c:v>
                </c:pt>
                <c:pt idx="233">
                  <c:v>139.06912886000001</c:v>
                </c:pt>
                <c:pt idx="234">
                  <c:v>138.85979089</c:v>
                </c:pt>
                <c:pt idx="235">
                  <c:v>138.25700947999999</c:v>
                </c:pt>
                <c:pt idx="236">
                  <c:v>138.25700947999999</c:v>
                </c:pt>
                <c:pt idx="237">
                  <c:v>137.34391351000002</c:v>
                </c:pt>
                <c:pt idx="238">
                  <c:v>136.30165707</c:v>
                </c:pt>
                <c:pt idx="239">
                  <c:v>136.11323125000001</c:v>
                </c:pt>
                <c:pt idx="240">
                  <c:v>136.06244597</c:v>
                </c:pt>
                <c:pt idx="241">
                  <c:v>135.97278219</c:v>
                </c:pt>
                <c:pt idx="242">
                  <c:v>135.95690741000001</c:v>
                </c:pt>
                <c:pt idx="243">
                  <c:v>135.92244304000002</c:v>
                </c:pt>
                <c:pt idx="244">
                  <c:v>135.89083036</c:v>
                </c:pt>
                <c:pt idx="245">
                  <c:v>135.71934682</c:v>
                </c:pt>
                <c:pt idx="246">
                  <c:v>135.51866721000002</c:v>
                </c:pt>
                <c:pt idx="247">
                  <c:v>135.55943060000001</c:v>
                </c:pt>
                <c:pt idx="248">
                  <c:v>135.55943060000001</c:v>
                </c:pt>
                <c:pt idx="249">
                  <c:v>135.62016891000002</c:v>
                </c:pt>
                <c:pt idx="250">
                  <c:v>135.62016891000002</c:v>
                </c:pt>
                <c:pt idx="251">
                  <c:v>134.82014280000001</c:v>
                </c:pt>
                <c:pt idx="252">
                  <c:v>134.01851507000001</c:v>
                </c:pt>
                <c:pt idx="253">
                  <c:v>133.09725701000002</c:v>
                </c:pt>
                <c:pt idx="254">
                  <c:v>132.01882826000002</c:v>
                </c:pt>
                <c:pt idx="255">
                  <c:v>131.06153879999999</c:v>
                </c:pt>
                <c:pt idx="256">
                  <c:v>130.17301224000002</c:v>
                </c:pt>
                <c:pt idx="257">
                  <c:v>129.09590482000002</c:v>
                </c:pt>
                <c:pt idx="258">
                  <c:v>128.19899116000002</c:v>
                </c:pt>
                <c:pt idx="259">
                  <c:v>128.19899116000002</c:v>
                </c:pt>
                <c:pt idx="260">
                  <c:v>126.46495261000001</c:v>
                </c:pt>
                <c:pt idx="261">
                  <c:v>125.79803924000001</c:v>
                </c:pt>
                <c:pt idx="262">
                  <c:v>125.22785596</c:v>
                </c:pt>
                <c:pt idx="263">
                  <c:v>124.84166463</c:v>
                </c:pt>
                <c:pt idx="264">
                  <c:v>124.66963293000001</c:v>
                </c:pt>
                <c:pt idx="265">
                  <c:v>124.43140618000001</c:v>
                </c:pt>
                <c:pt idx="266">
                  <c:v>123.87304740000002</c:v>
                </c:pt>
                <c:pt idx="267">
                  <c:v>123.76403765000001</c:v>
                </c:pt>
                <c:pt idx="268">
                  <c:v>123.40194937000001</c:v>
                </c:pt>
                <c:pt idx="269">
                  <c:v>122.98030466</c:v>
                </c:pt>
                <c:pt idx="270">
                  <c:v>122.88625875</c:v>
                </c:pt>
                <c:pt idx="271">
                  <c:v>123.16356683000001</c:v>
                </c:pt>
                <c:pt idx="272">
                  <c:v>123.16356683000001</c:v>
                </c:pt>
                <c:pt idx="273">
                  <c:v>122.87141815000001</c:v>
                </c:pt>
                <c:pt idx="274">
                  <c:v>122.67104226000001</c:v>
                </c:pt>
                <c:pt idx="275">
                  <c:v>122.47037468000002</c:v>
                </c:pt>
                <c:pt idx="276">
                  <c:v>122.23301147000001</c:v>
                </c:pt>
                <c:pt idx="277">
                  <c:v>121.76756255000001</c:v>
                </c:pt>
                <c:pt idx="278">
                  <c:v>121.12400975</c:v>
                </c:pt>
                <c:pt idx="279">
                  <c:v>121.12400975</c:v>
                </c:pt>
                <c:pt idx="280">
                  <c:v>119.68790968000002</c:v>
                </c:pt>
                <c:pt idx="281">
                  <c:v>118.89087114</c:v>
                </c:pt>
                <c:pt idx="282">
                  <c:v>117.94934533</c:v>
                </c:pt>
                <c:pt idx="283">
                  <c:v>116.93378912</c:v>
                </c:pt>
                <c:pt idx="284">
                  <c:v>116.133824</c:v>
                </c:pt>
                <c:pt idx="285">
                  <c:v>116.133824</c:v>
                </c:pt>
                <c:pt idx="286">
                  <c:v>116.133824</c:v>
                </c:pt>
                <c:pt idx="287">
                  <c:v>114.65273083</c:v>
                </c:pt>
                <c:pt idx="288">
                  <c:v>114.10630764000001</c:v>
                </c:pt>
                <c:pt idx="289">
                  <c:v>113.41965024000001</c:v>
                </c:pt>
                <c:pt idx="290">
                  <c:v>112.86107525</c:v>
                </c:pt>
                <c:pt idx="291">
                  <c:v>112.35522375000002</c:v>
                </c:pt>
                <c:pt idx="292">
                  <c:v>112.01031070000002</c:v>
                </c:pt>
                <c:pt idx="293">
                  <c:v>111.74326636000001</c:v>
                </c:pt>
                <c:pt idx="294">
                  <c:v>111.64006609</c:v>
                </c:pt>
                <c:pt idx="295">
                  <c:v>111.55268603000002</c:v>
                </c:pt>
                <c:pt idx="296">
                  <c:v>111.40418117000002</c:v>
                </c:pt>
                <c:pt idx="297">
                  <c:v>111.19816299999999</c:v>
                </c:pt>
                <c:pt idx="298">
                  <c:v>111.20275071</c:v>
                </c:pt>
                <c:pt idx="299">
                  <c:v>111.18706033000001</c:v>
                </c:pt>
                <c:pt idx="300">
                  <c:v>110.83084872000001</c:v>
                </c:pt>
                <c:pt idx="301">
                  <c:v>110.52429714000002</c:v>
                </c:pt>
                <c:pt idx="302">
                  <c:v>110.2053492</c:v>
                </c:pt>
                <c:pt idx="303">
                  <c:v>109.91283301000001</c:v>
                </c:pt>
                <c:pt idx="304">
                  <c:v>109.91283301000001</c:v>
                </c:pt>
                <c:pt idx="305">
                  <c:v>109.14759235</c:v>
                </c:pt>
                <c:pt idx="306">
                  <c:v>108.60469399000002</c:v>
                </c:pt>
                <c:pt idx="307">
                  <c:v>108.18993678000001</c:v>
                </c:pt>
                <c:pt idx="308">
                  <c:v>107.50137570000001</c:v>
                </c:pt>
                <c:pt idx="309">
                  <c:v>106.81011608</c:v>
                </c:pt>
                <c:pt idx="310">
                  <c:v>106.37378448000001</c:v>
                </c:pt>
                <c:pt idx="311">
                  <c:v>105.80122378000002</c:v>
                </c:pt>
                <c:pt idx="312">
                  <c:v>105.30162230000002</c:v>
                </c:pt>
                <c:pt idx="313">
                  <c:v>104.80205492000002</c:v>
                </c:pt>
                <c:pt idx="314">
                  <c:v>104.64711038999999</c:v>
                </c:pt>
                <c:pt idx="315">
                  <c:v>104.64861734999999</c:v>
                </c:pt>
                <c:pt idx="316">
                  <c:v>104.67504513</c:v>
                </c:pt>
                <c:pt idx="317">
                  <c:v>104.76534655</c:v>
                </c:pt>
                <c:pt idx="318">
                  <c:v>104.81686087</c:v>
                </c:pt>
                <c:pt idx="319">
                  <c:v>104.59193716999999</c:v>
                </c:pt>
                <c:pt idx="320">
                  <c:v>104.59193716999999</c:v>
                </c:pt>
                <c:pt idx="321">
                  <c:v>103.05008431000002</c:v>
                </c:pt>
                <c:pt idx="322">
                  <c:v>102.4791108</c:v>
                </c:pt>
                <c:pt idx="323">
                  <c:v>101.71832785000001</c:v>
                </c:pt>
                <c:pt idx="324">
                  <c:v>100.98248169999999</c:v>
                </c:pt>
                <c:pt idx="325">
                  <c:v>100.98248169999999</c:v>
                </c:pt>
                <c:pt idx="326">
                  <c:v>99.631121870000015</c:v>
                </c:pt>
                <c:pt idx="327">
                  <c:v>99.191979550000013</c:v>
                </c:pt>
                <c:pt idx="328">
                  <c:v>98.738359590000016</c:v>
                </c:pt>
                <c:pt idx="329">
                  <c:v>98.425604350000015</c:v>
                </c:pt>
                <c:pt idx="330">
                  <c:v>98.388034290000007</c:v>
                </c:pt>
                <c:pt idx="331">
                  <c:v>98.156995200000011</c:v>
                </c:pt>
                <c:pt idx="332">
                  <c:v>97.932062660000014</c:v>
                </c:pt>
                <c:pt idx="333">
                  <c:v>97.932062660000014</c:v>
                </c:pt>
                <c:pt idx="334">
                  <c:v>97.932062660000014</c:v>
                </c:pt>
                <c:pt idx="335">
                  <c:v>96.783724530000001</c:v>
                </c:pt>
                <c:pt idx="336">
                  <c:v>96.385798410000007</c:v>
                </c:pt>
                <c:pt idx="337">
                  <c:v>95.906512700000007</c:v>
                </c:pt>
                <c:pt idx="338">
                  <c:v>95.191448760000014</c:v>
                </c:pt>
                <c:pt idx="339">
                  <c:v>94.535126700000006</c:v>
                </c:pt>
                <c:pt idx="340">
                  <c:v>93.759917910000013</c:v>
                </c:pt>
                <c:pt idx="341">
                  <c:v>93.018149460000018</c:v>
                </c:pt>
                <c:pt idx="342">
                  <c:v>92.479944579999994</c:v>
                </c:pt>
                <c:pt idx="343">
                  <c:v>91.800671249999994</c:v>
                </c:pt>
                <c:pt idx="344">
                  <c:v>91.284433650000011</c:v>
                </c:pt>
                <c:pt idx="345">
                  <c:v>90.561032860000012</c:v>
                </c:pt>
                <c:pt idx="346">
                  <c:v>89.828351859999998</c:v>
                </c:pt>
                <c:pt idx="347">
                  <c:v>89.006453620000002</c:v>
                </c:pt>
                <c:pt idx="348">
                  <c:v>88.154246380000018</c:v>
                </c:pt>
                <c:pt idx="349">
                  <c:v>87.45755853</c:v>
                </c:pt>
                <c:pt idx="350">
                  <c:v>86.683455530000003</c:v>
                </c:pt>
                <c:pt idx="351">
                  <c:v>85.794302590000001</c:v>
                </c:pt>
                <c:pt idx="352">
                  <c:v>85.020860849999991</c:v>
                </c:pt>
                <c:pt idx="353">
                  <c:v>84.278036320000012</c:v>
                </c:pt>
                <c:pt idx="354">
                  <c:v>83.771736620000013</c:v>
                </c:pt>
                <c:pt idx="355">
                  <c:v>83.587247329999997</c:v>
                </c:pt>
                <c:pt idx="356">
                  <c:v>83.742352009999991</c:v>
                </c:pt>
                <c:pt idx="357">
                  <c:v>83.615585060000001</c:v>
                </c:pt>
                <c:pt idx="358">
                  <c:v>83.615585060000001</c:v>
                </c:pt>
                <c:pt idx="359">
                  <c:v>82.270449539999987</c:v>
                </c:pt>
                <c:pt idx="360">
                  <c:v>81.791220540000012</c:v>
                </c:pt>
                <c:pt idx="361">
                  <c:v>81.561524200000008</c:v>
                </c:pt>
                <c:pt idx="362">
                  <c:v>81.561524200000008</c:v>
                </c:pt>
                <c:pt idx="363">
                  <c:v>80.69008599</c:v>
                </c:pt>
                <c:pt idx="364">
                  <c:v>80.23284541000001</c:v>
                </c:pt>
                <c:pt idx="365">
                  <c:v>79.611074500000001</c:v>
                </c:pt>
                <c:pt idx="366">
                  <c:v>79.364058950000015</c:v>
                </c:pt>
                <c:pt idx="367">
                  <c:v>79.117174769999991</c:v>
                </c:pt>
                <c:pt idx="368">
                  <c:v>78.787625459999987</c:v>
                </c:pt>
                <c:pt idx="369">
                  <c:v>78.414157380000006</c:v>
                </c:pt>
                <c:pt idx="370">
                  <c:v>77.584968610000004</c:v>
                </c:pt>
                <c:pt idx="371">
                  <c:v>76.957453930000014</c:v>
                </c:pt>
                <c:pt idx="372">
                  <c:v>75.832230979999991</c:v>
                </c:pt>
                <c:pt idx="373">
                  <c:v>75.137365770000002</c:v>
                </c:pt>
                <c:pt idx="374">
                  <c:v>74.831414969999997</c:v>
                </c:pt>
                <c:pt idx="375">
                  <c:v>74.831414969999997</c:v>
                </c:pt>
                <c:pt idx="376">
                  <c:v>73.748024380000004</c:v>
                </c:pt>
                <c:pt idx="377">
                  <c:v>73.32864391999999</c:v>
                </c:pt>
                <c:pt idx="378">
                  <c:v>73.32864391999999</c:v>
                </c:pt>
                <c:pt idx="379">
                  <c:v>73.32864391999999</c:v>
                </c:pt>
                <c:pt idx="380">
                  <c:v>72.460089939999989</c:v>
                </c:pt>
                <c:pt idx="381">
                  <c:v>72.285919400000012</c:v>
                </c:pt>
                <c:pt idx="382">
                  <c:v>72.285919400000012</c:v>
                </c:pt>
                <c:pt idx="383">
                  <c:v>71.848087179999993</c:v>
                </c:pt>
                <c:pt idx="384">
                  <c:v>71.848087179999993</c:v>
                </c:pt>
                <c:pt idx="385">
                  <c:v>71.848087179999993</c:v>
                </c:pt>
                <c:pt idx="386">
                  <c:v>71.940705489999999</c:v>
                </c:pt>
                <c:pt idx="387">
                  <c:v>71.477505839999992</c:v>
                </c:pt>
                <c:pt idx="388">
                  <c:v>71.17779809999999</c:v>
                </c:pt>
                <c:pt idx="389">
                  <c:v>71.17779809999999</c:v>
                </c:pt>
                <c:pt idx="390">
                  <c:v>70.54555775</c:v>
                </c:pt>
                <c:pt idx="391">
                  <c:v>70.54555775</c:v>
                </c:pt>
                <c:pt idx="392">
                  <c:v>69.889866689999991</c:v>
                </c:pt>
                <c:pt idx="393">
                  <c:v>69.637213339999988</c:v>
                </c:pt>
                <c:pt idx="394">
                  <c:v>69.500754089999987</c:v>
                </c:pt>
                <c:pt idx="395">
                  <c:v>69.255817489999998</c:v>
                </c:pt>
                <c:pt idx="396">
                  <c:v>68.952389240000002</c:v>
                </c:pt>
                <c:pt idx="397">
                  <c:v>68.771444849999995</c:v>
                </c:pt>
                <c:pt idx="398">
                  <c:v>68.493324160000014</c:v>
                </c:pt>
                <c:pt idx="399">
                  <c:v>68.311175939999998</c:v>
                </c:pt>
                <c:pt idx="400">
                  <c:v>68.012990120000012</c:v>
                </c:pt>
                <c:pt idx="401">
                  <c:v>67.727614219999992</c:v>
                </c:pt>
                <c:pt idx="402">
                  <c:v>67.391882449999997</c:v>
                </c:pt>
                <c:pt idx="403">
                  <c:v>66.984980009999987</c:v>
                </c:pt>
                <c:pt idx="404">
                  <c:v>66.459872300000001</c:v>
                </c:pt>
                <c:pt idx="405">
                  <c:v>65.774935499999998</c:v>
                </c:pt>
                <c:pt idx="406">
                  <c:v>65.216538229999998</c:v>
                </c:pt>
                <c:pt idx="407">
                  <c:v>64.694727669999992</c:v>
                </c:pt>
                <c:pt idx="408">
                  <c:v>64.344288159999991</c:v>
                </c:pt>
                <c:pt idx="409">
                  <c:v>64.039494009999999</c:v>
                </c:pt>
                <c:pt idx="410">
                  <c:v>63.762732129999996</c:v>
                </c:pt>
                <c:pt idx="411">
                  <c:v>63.723332610000007</c:v>
                </c:pt>
                <c:pt idx="412">
                  <c:v>63.482693770000004</c:v>
                </c:pt>
                <c:pt idx="413">
                  <c:v>63.525605460000016</c:v>
                </c:pt>
                <c:pt idx="414">
                  <c:v>63.471400780000018</c:v>
                </c:pt>
                <c:pt idx="415">
                  <c:v>63.355997430000009</c:v>
                </c:pt>
                <c:pt idx="416">
                  <c:v>63.355997430000009</c:v>
                </c:pt>
                <c:pt idx="417">
                  <c:v>63.786497440000012</c:v>
                </c:pt>
                <c:pt idx="418">
                  <c:v>64.130789670000013</c:v>
                </c:pt>
                <c:pt idx="419">
                  <c:v>64.033886639999992</c:v>
                </c:pt>
                <c:pt idx="420">
                  <c:v>64.033886639999992</c:v>
                </c:pt>
                <c:pt idx="421">
                  <c:v>64.033886639999992</c:v>
                </c:pt>
                <c:pt idx="422">
                  <c:v>64.033886639999992</c:v>
                </c:pt>
                <c:pt idx="423">
                  <c:v>64.033886639999992</c:v>
                </c:pt>
                <c:pt idx="424">
                  <c:v>62.729376030000005</c:v>
                </c:pt>
                <c:pt idx="425">
                  <c:v>62.239681220000001</c:v>
                </c:pt>
                <c:pt idx="426">
                  <c:v>62.239681220000001</c:v>
                </c:pt>
                <c:pt idx="427">
                  <c:v>61.531265450000014</c:v>
                </c:pt>
                <c:pt idx="428">
                  <c:v>60.984780280000003</c:v>
                </c:pt>
                <c:pt idx="429">
                  <c:v>60.537860599999995</c:v>
                </c:pt>
                <c:pt idx="430">
                  <c:v>59.921511689999996</c:v>
                </c:pt>
                <c:pt idx="431">
                  <c:v>59.921511689999996</c:v>
                </c:pt>
                <c:pt idx="432">
                  <c:v>59.921511689999996</c:v>
                </c:pt>
                <c:pt idx="433">
                  <c:v>59.018362320000001</c:v>
                </c:pt>
                <c:pt idx="434">
                  <c:v>58.709822330000016</c:v>
                </c:pt>
                <c:pt idx="435">
                  <c:v>58.275318680000005</c:v>
                </c:pt>
                <c:pt idx="436">
                  <c:v>57.732025319999998</c:v>
                </c:pt>
                <c:pt idx="437">
                  <c:v>57.732025319999998</c:v>
                </c:pt>
                <c:pt idx="438">
                  <c:v>57.410842320000008</c:v>
                </c:pt>
                <c:pt idx="439">
                  <c:v>57.288376680000006</c:v>
                </c:pt>
                <c:pt idx="440">
                  <c:v>57.227522040000004</c:v>
                </c:pt>
                <c:pt idx="441">
                  <c:v>57.227522040000004</c:v>
                </c:pt>
                <c:pt idx="442">
                  <c:v>57.450925110000021</c:v>
                </c:pt>
                <c:pt idx="443">
                  <c:v>57.500142520000004</c:v>
                </c:pt>
                <c:pt idx="444">
                  <c:v>57.425403490000015</c:v>
                </c:pt>
                <c:pt idx="445">
                  <c:v>57.425403490000015</c:v>
                </c:pt>
                <c:pt idx="446">
                  <c:v>57.425403490000015</c:v>
                </c:pt>
                <c:pt idx="447">
                  <c:v>57.425403490000015</c:v>
                </c:pt>
                <c:pt idx="448">
                  <c:v>57.425403490000015</c:v>
                </c:pt>
                <c:pt idx="449">
                  <c:v>56.827505720000012</c:v>
                </c:pt>
                <c:pt idx="450">
                  <c:v>56.493348660000017</c:v>
                </c:pt>
                <c:pt idx="451">
                  <c:v>56.326630459999997</c:v>
                </c:pt>
                <c:pt idx="452">
                  <c:v>56.268920229999999</c:v>
                </c:pt>
                <c:pt idx="453">
                  <c:v>56.316707119999997</c:v>
                </c:pt>
                <c:pt idx="454">
                  <c:v>56.297739060000005</c:v>
                </c:pt>
                <c:pt idx="455">
                  <c:v>56.297739060000005</c:v>
                </c:pt>
                <c:pt idx="456">
                  <c:v>56.297739060000005</c:v>
                </c:pt>
                <c:pt idx="457">
                  <c:v>56.297739060000005</c:v>
                </c:pt>
                <c:pt idx="458">
                  <c:v>54.018969700000021</c:v>
                </c:pt>
                <c:pt idx="459">
                  <c:v>53.021529609999995</c:v>
                </c:pt>
                <c:pt idx="460">
                  <c:v>52.168218639999999</c:v>
                </c:pt>
                <c:pt idx="461">
                  <c:v>52.168218639999999</c:v>
                </c:pt>
                <c:pt idx="462">
                  <c:v>51.086305640000013</c:v>
                </c:pt>
                <c:pt idx="463">
                  <c:v>50.674574740000004</c:v>
                </c:pt>
                <c:pt idx="464">
                  <c:v>50.45756779000002</c:v>
                </c:pt>
                <c:pt idx="465">
                  <c:v>50.236349660000009</c:v>
                </c:pt>
                <c:pt idx="466">
                  <c:v>50.056559380000017</c:v>
                </c:pt>
                <c:pt idx="467">
                  <c:v>49.907139989999997</c:v>
                </c:pt>
                <c:pt idx="468">
                  <c:v>49.674196370000011</c:v>
                </c:pt>
                <c:pt idx="469">
                  <c:v>49.515204140000016</c:v>
                </c:pt>
                <c:pt idx="470">
                  <c:v>49.451662410000019</c:v>
                </c:pt>
                <c:pt idx="471">
                  <c:v>49.451662410000019</c:v>
                </c:pt>
                <c:pt idx="472">
                  <c:v>49.33499475</c:v>
                </c:pt>
                <c:pt idx="473">
                  <c:v>49.240568560000021</c:v>
                </c:pt>
                <c:pt idx="474">
                  <c:v>49.175703980000016</c:v>
                </c:pt>
                <c:pt idx="475">
                  <c:v>49.248337749999997</c:v>
                </c:pt>
                <c:pt idx="476">
                  <c:v>49.403892930000019</c:v>
                </c:pt>
                <c:pt idx="477">
                  <c:v>49.493132240000001</c:v>
                </c:pt>
                <c:pt idx="478">
                  <c:v>49.544512510000011</c:v>
                </c:pt>
                <c:pt idx="479">
                  <c:v>49.795777109999996</c:v>
                </c:pt>
                <c:pt idx="480">
                  <c:v>49.894061340000015</c:v>
                </c:pt>
                <c:pt idx="481">
                  <c:v>49.824843429999994</c:v>
                </c:pt>
                <c:pt idx="482">
                  <c:v>49.70597188</c:v>
                </c:pt>
                <c:pt idx="483">
                  <c:v>49.339913020000019</c:v>
                </c:pt>
                <c:pt idx="484">
                  <c:v>49.069316429999994</c:v>
                </c:pt>
                <c:pt idx="485">
                  <c:v>49.069316429999994</c:v>
                </c:pt>
                <c:pt idx="486">
                  <c:v>48.065201040000012</c:v>
                </c:pt>
                <c:pt idx="487">
                  <c:v>47.957348029999999</c:v>
                </c:pt>
                <c:pt idx="488">
                  <c:v>47.779598310000019</c:v>
                </c:pt>
                <c:pt idx="489">
                  <c:v>47.652841450000018</c:v>
                </c:pt>
                <c:pt idx="490">
                  <c:v>47.438479910000019</c:v>
                </c:pt>
                <c:pt idx="491">
                  <c:v>47.208521810000015</c:v>
                </c:pt>
                <c:pt idx="492">
                  <c:v>46.846175230000007</c:v>
                </c:pt>
                <c:pt idx="493">
                  <c:v>46.37936134000001</c:v>
                </c:pt>
                <c:pt idx="494">
                  <c:v>46.37936134000001</c:v>
                </c:pt>
                <c:pt idx="495">
                  <c:v>45.53980450000001</c:v>
                </c:pt>
                <c:pt idx="496">
                  <c:v>45.212203920000015</c:v>
                </c:pt>
                <c:pt idx="497">
                  <c:v>45.067973480000013</c:v>
                </c:pt>
                <c:pt idx="498">
                  <c:v>44.980699920000013</c:v>
                </c:pt>
                <c:pt idx="499">
                  <c:v>44.868401460000008</c:v>
                </c:pt>
                <c:pt idx="500">
                  <c:v>44.659303340000015</c:v>
                </c:pt>
                <c:pt idx="501">
                  <c:v>44.659303340000015</c:v>
                </c:pt>
                <c:pt idx="502">
                  <c:v>44.659303340000015</c:v>
                </c:pt>
                <c:pt idx="503">
                  <c:v>43.686704650000003</c:v>
                </c:pt>
                <c:pt idx="504">
                  <c:v>43.488721489999996</c:v>
                </c:pt>
                <c:pt idx="505">
                  <c:v>43.354096450000021</c:v>
                </c:pt>
                <c:pt idx="506">
                  <c:v>43.178728159999999</c:v>
                </c:pt>
                <c:pt idx="507">
                  <c:v>43.041640940000015</c:v>
                </c:pt>
                <c:pt idx="508">
                  <c:v>42.627315810000006</c:v>
                </c:pt>
                <c:pt idx="509">
                  <c:v>42.289327310000012</c:v>
                </c:pt>
                <c:pt idx="510">
                  <c:v>42.289327310000012</c:v>
                </c:pt>
                <c:pt idx="511">
                  <c:v>41.395720060000009</c:v>
                </c:pt>
                <c:pt idx="512">
                  <c:v>40.882824100000001</c:v>
                </c:pt>
                <c:pt idx="513">
                  <c:v>40.521718620000009</c:v>
                </c:pt>
                <c:pt idx="514">
                  <c:v>40.045103100000013</c:v>
                </c:pt>
                <c:pt idx="515">
                  <c:v>39.359193699999999</c:v>
                </c:pt>
                <c:pt idx="516">
                  <c:v>38.976221540000019</c:v>
                </c:pt>
                <c:pt idx="517">
                  <c:v>38.619711040000006</c:v>
                </c:pt>
                <c:pt idx="518">
                  <c:v>38.327081959999994</c:v>
                </c:pt>
                <c:pt idx="519">
                  <c:v>37.99855548</c:v>
                </c:pt>
                <c:pt idx="520">
                  <c:v>37.79889275</c:v>
                </c:pt>
                <c:pt idx="521">
                  <c:v>37.619965570000012</c:v>
                </c:pt>
                <c:pt idx="522">
                  <c:v>37.519470399999996</c:v>
                </c:pt>
                <c:pt idx="523">
                  <c:v>37.42025361000001</c:v>
                </c:pt>
                <c:pt idx="524">
                  <c:v>37.38409309</c:v>
                </c:pt>
                <c:pt idx="525">
                  <c:v>37.408967200000014</c:v>
                </c:pt>
                <c:pt idx="526">
                  <c:v>37.457742980000013</c:v>
                </c:pt>
                <c:pt idx="527">
                  <c:v>37.415707500000003</c:v>
                </c:pt>
                <c:pt idx="528">
                  <c:v>37.387453749999999</c:v>
                </c:pt>
                <c:pt idx="529">
                  <c:v>37.257105620000011</c:v>
                </c:pt>
                <c:pt idx="530">
                  <c:v>37.207119220000017</c:v>
                </c:pt>
                <c:pt idx="531">
                  <c:v>37.011186259999995</c:v>
                </c:pt>
                <c:pt idx="532">
                  <c:v>36.767254729999998</c:v>
                </c:pt>
                <c:pt idx="533">
                  <c:v>36.433673120000016</c:v>
                </c:pt>
                <c:pt idx="534">
                  <c:v>36.109197650000006</c:v>
                </c:pt>
                <c:pt idx="535">
                  <c:v>35.692521960000001</c:v>
                </c:pt>
                <c:pt idx="536">
                  <c:v>35.249270130000021</c:v>
                </c:pt>
                <c:pt idx="537">
                  <c:v>34.69029973</c:v>
                </c:pt>
                <c:pt idx="538">
                  <c:v>34.060365460000021</c:v>
                </c:pt>
                <c:pt idx="539">
                  <c:v>33.427294880000012</c:v>
                </c:pt>
                <c:pt idx="540">
                  <c:v>32.782288330000007</c:v>
                </c:pt>
                <c:pt idx="541">
                  <c:v>32.269234329999996</c:v>
                </c:pt>
                <c:pt idx="542">
                  <c:v>31.623716960000003</c:v>
                </c:pt>
                <c:pt idx="543">
                  <c:v>31.623716960000003</c:v>
                </c:pt>
                <c:pt idx="544">
                  <c:v>30.312786870000004</c:v>
                </c:pt>
                <c:pt idx="545">
                  <c:v>29.69737181</c:v>
                </c:pt>
                <c:pt idx="546">
                  <c:v>29.135497219999998</c:v>
                </c:pt>
                <c:pt idx="547">
                  <c:v>28.727101409999996</c:v>
                </c:pt>
                <c:pt idx="548">
                  <c:v>28.210985760000007</c:v>
                </c:pt>
                <c:pt idx="549">
                  <c:v>27.696313159999995</c:v>
                </c:pt>
                <c:pt idx="550">
                  <c:v>27.179672860000018</c:v>
                </c:pt>
                <c:pt idx="551">
                  <c:v>26.675690050000021</c:v>
                </c:pt>
                <c:pt idx="552">
                  <c:v>26.14968114000002</c:v>
                </c:pt>
                <c:pt idx="553">
                  <c:v>25.645664829999994</c:v>
                </c:pt>
                <c:pt idx="554">
                  <c:v>25.138620820000007</c:v>
                </c:pt>
                <c:pt idx="555">
                  <c:v>24.700323050000016</c:v>
                </c:pt>
                <c:pt idx="556">
                  <c:v>24.131572740000003</c:v>
                </c:pt>
                <c:pt idx="557">
                  <c:v>23.598129960000001</c:v>
                </c:pt>
                <c:pt idx="558">
                  <c:v>23.087619300000007</c:v>
                </c:pt>
                <c:pt idx="559">
                  <c:v>22.591801310000001</c:v>
                </c:pt>
                <c:pt idx="560">
                  <c:v>22.183434769999998</c:v>
                </c:pt>
                <c:pt idx="561">
                  <c:v>21.774407700000019</c:v>
                </c:pt>
                <c:pt idx="562">
                  <c:v>21.388210700000009</c:v>
                </c:pt>
                <c:pt idx="563">
                  <c:v>21.1</c:v>
                </c:pt>
                <c:pt idx="564">
                  <c:v>16.100000000000001</c:v>
                </c:pt>
                <c:pt idx="565">
                  <c:v>0</c:v>
                </c:pt>
              </c:numCache>
            </c:numRef>
          </c:xVal>
          <c:yVal>
            <c:numRef>
              <c:f>'Portage Creek 2 (631)'!$F$35:$F$600</c:f>
              <c:numCache>
                <c:formatCode>General</c:formatCode>
                <c:ptCount val="566"/>
                <c:pt idx="0">
                  <c:v>30.236249999999998</c:v>
                </c:pt>
                <c:pt idx="1">
                  <c:v>15.186249999999998</c:v>
                </c:pt>
                <c:pt idx="2">
                  <c:v>12.759305589999997</c:v>
                </c:pt>
                <c:pt idx="3">
                  <c:v>12.633574509999997</c:v>
                </c:pt>
                <c:pt idx="4">
                  <c:v>12.638740089999997</c:v>
                </c:pt>
                <c:pt idx="5">
                  <c:v>12.672718279999998</c:v>
                </c:pt>
                <c:pt idx="6">
                  <c:v>12.672718279999998</c:v>
                </c:pt>
                <c:pt idx="7">
                  <c:v>12.738392039999997</c:v>
                </c:pt>
                <c:pt idx="8">
                  <c:v>12.478146239999997</c:v>
                </c:pt>
                <c:pt idx="9">
                  <c:v>12.667759189999998</c:v>
                </c:pt>
                <c:pt idx="10">
                  <c:v>12.700226209999997</c:v>
                </c:pt>
                <c:pt idx="11">
                  <c:v>12.617561739999998</c:v>
                </c:pt>
                <c:pt idx="12">
                  <c:v>12.671392689999998</c:v>
                </c:pt>
                <c:pt idx="13">
                  <c:v>12.672718279999998</c:v>
                </c:pt>
                <c:pt idx="14">
                  <c:v>12.672718279999998</c:v>
                </c:pt>
                <c:pt idx="15">
                  <c:v>12.706395959999998</c:v>
                </c:pt>
                <c:pt idx="16">
                  <c:v>12.663311739999997</c:v>
                </c:pt>
                <c:pt idx="17">
                  <c:v>12.706395959999998</c:v>
                </c:pt>
                <c:pt idx="18">
                  <c:v>12.723152269999998</c:v>
                </c:pt>
                <c:pt idx="19">
                  <c:v>12.864845799999998</c:v>
                </c:pt>
                <c:pt idx="20">
                  <c:v>13.414305509999998</c:v>
                </c:pt>
                <c:pt idx="21">
                  <c:v>13.630319609999997</c:v>
                </c:pt>
                <c:pt idx="22">
                  <c:v>13.312944979999997</c:v>
                </c:pt>
                <c:pt idx="23">
                  <c:v>13.220230209999997</c:v>
                </c:pt>
                <c:pt idx="24">
                  <c:v>13.114118499999998</c:v>
                </c:pt>
                <c:pt idx="25">
                  <c:v>12.959113569999998</c:v>
                </c:pt>
                <c:pt idx="26">
                  <c:v>13.111450719999997</c:v>
                </c:pt>
                <c:pt idx="27">
                  <c:v>13.161530299999997</c:v>
                </c:pt>
                <c:pt idx="28">
                  <c:v>12.959113569999998</c:v>
                </c:pt>
                <c:pt idx="29">
                  <c:v>13.201735499999998</c:v>
                </c:pt>
                <c:pt idx="30">
                  <c:v>13.054733739999998</c:v>
                </c:pt>
                <c:pt idx="31">
                  <c:v>12.412418599999997</c:v>
                </c:pt>
                <c:pt idx="32">
                  <c:v>12.705049969999997</c:v>
                </c:pt>
                <c:pt idx="33">
                  <c:v>12.617561739999998</c:v>
                </c:pt>
                <c:pt idx="34">
                  <c:v>12.705049969999997</c:v>
                </c:pt>
                <c:pt idx="35">
                  <c:v>12.715542069999998</c:v>
                </c:pt>
                <c:pt idx="36">
                  <c:v>12.816671289999999</c:v>
                </c:pt>
                <c:pt idx="37">
                  <c:v>12.759305589999997</c:v>
                </c:pt>
                <c:pt idx="38">
                  <c:v>12.824651709999998</c:v>
                </c:pt>
                <c:pt idx="39">
                  <c:v>12.816671289999999</c:v>
                </c:pt>
                <c:pt idx="40">
                  <c:v>12.779908359999997</c:v>
                </c:pt>
                <c:pt idx="41">
                  <c:v>12.779908359999997</c:v>
                </c:pt>
                <c:pt idx="42">
                  <c:v>12.816671289999999</c:v>
                </c:pt>
                <c:pt idx="43">
                  <c:v>12.737195899999998</c:v>
                </c:pt>
                <c:pt idx="44">
                  <c:v>12.816671289999999</c:v>
                </c:pt>
                <c:pt idx="45">
                  <c:v>12.816671289999999</c:v>
                </c:pt>
                <c:pt idx="46">
                  <c:v>12.816671289999999</c:v>
                </c:pt>
                <c:pt idx="47">
                  <c:v>12.779908359999997</c:v>
                </c:pt>
                <c:pt idx="48">
                  <c:v>12.697795959999997</c:v>
                </c:pt>
                <c:pt idx="49">
                  <c:v>12.767075999999998</c:v>
                </c:pt>
                <c:pt idx="50">
                  <c:v>12.767075999999998</c:v>
                </c:pt>
                <c:pt idx="51">
                  <c:v>12.858320369999998</c:v>
                </c:pt>
                <c:pt idx="52">
                  <c:v>12.858320369999998</c:v>
                </c:pt>
                <c:pt idx="53">
                  <c:v>12.741040629999997</c:v>
                </c:pt>
                <c:pt idx="54">
                  <c:v>12.809272949999997</c:v>
                </c:pt>
                <c:pt idx="55">
                  <c:v>12.929420149999999</c:v>
                </c:pt>
                <c:pt idx="56">
                  <c:v>12.929420149999999</c:v>
                </c:pt>
                <c:pt idx="57">
                  <c:v>13.028175599999997</c:v>
                </c:pt>
                <c:pt idx="58">
                  <c:v>13.132526599999998</c:v>
                </c:pt>
                <c:pt idx="59">
                  <c:v>13.163879319999998</c:v>
                </c:pt>
                <c:pt idx="60">
                  <c:v>13.239125859999998</c:v>
                </c:pt>
                <c:pt idx="61">
                  <c:v>13.281131829999998</c:v>
                </c:pt>
                <c:pt idx="62">
                  <c:v>13.386996069999999</c:v>
                </c:pt>
                <c:pt idx="63">
                  <c:v>13.426251769999997</c:v>
                </c:pt>
                <c:pt idx="64">
                  <c:v>13.459338729999997</c:v>
                </c:pt>
                <c:pt idx="65">
                  <c:v>13.491905789999997</c:v>
                </c:pt>
                <c:pt idx="66">
                  <c:v>13.456097019999998</c:v>
                </c:pt>
                <c:pt idx="67">
                  <c:v>13.488918359999998</c:v>
                </c:pt>
                <c:pt idx="68">
                  <c:v>13.636995099999998</c:v>
                </c:pt>
                <c:pt idx="69">
                  <c:v>13.636995099999998</c:v>
                </c:pt>
                <c:pt idx="70">
                  <c:v>13.708877289999997</c:v>
                </c:pt>
                <c:pt idx="71">
                  <c:v>13.762520529999998</c:v>
                </c:pt>
                <c:pt idx="72">
                  <c:v>13.864900169999999</c:v>
                </c:pt>
                <c:pt idx="73">
                  <c:v>13.530528589999998</c:v>
                </c:pt>
                <c:pt idx="74">
                  <c:v>13.635048749999997</c:v>
                </c:pt>
                <c:pt idx="75">
                  <c:v>13.047771569999998</c:v>
                </c:pt>
                <c:pt idx="76">
                  <c:v>12.450908199999997</c:v>
                </c:pt>
                <c:pt idx="77">
                  <c:v>12.151197279999998</c:v>
                </c:pt>
                <c:pt idx="78">
                  <c:v>11.718623929999998</c:v>
                </c:pt>
                <c:pt idx="79">
                  <c:v>11.393358729999997</c:v>
                </c:pt>
                <c:pt idx="80">
                  <c:v>10.990337899999997</c:v>
                </c:pt>
                <c:pt idx="81">
                  <c:v>10.788302699999997</c:v>
                </c:pt>
                <c:pt idx="82">
                  <c:v>10.318423419999998</c:v>
                </c:pt>
                <c:pt idx="83">
                  <c:v>10.110442679999998</c:v>
                </c:pt>
                <c:pt idx="84">
                  <c:v>10.100167619999997</c:v>
                </c:pt>
                <c:pt idx="85">
                  <c:v>9.8294990399999982</c:v>
                </c:pt>
                <c:pt idx="86">
                  <c:v>9.5336767199999972</c:v>
                </c:pt>
                <c:pt idx="87">
                  <c:v>9.4185688299999981</c:v>
                </c:pt>
                <c:pt idx="88">
                  <c:v>9.3714297299999973</c:v>
                </c:pt>
                <c:pt idx="89">
                  <c:v>9.2632929399999977</c:v>
                </c:pt>
                <c:pt idx="90">
                  <c:v>9.4467639299999977</c:v>
                </c:pt>
                <c:pt idx="91">
                  <c:v>9.219611559999997</c:v>
                </c:pt>
                <c:pt idx="92">
                  <c:v>9.4808555899999973</c:v>
                </c:pt>
                <c:pt idx="93">
                  <c:v>9.1933959399999985</c:v>
                </c:pt>
                <c:pt idx="94">
                  <c:v>9.3272704699999984</c:v>
                </c:pt>
                <c:pt idx="95">
                  <c:v>9.229115359999998</c:v>
                </c:pt>
                <c:pt idx="96">
                  <c:v>9.2595296199999986</c:v>
                </c:pt>
                <c:pt idx="97">
                  <c:v>9.1132053399999968</c:v>
                </c:pt>
                <c:pt idx="98">
                  <c:v>9.1469078399999972</c:v>
                </c:pt>
                <c:pt idx="99">
                  <c:v>9.1469078399999972</c:v>
                </c:pt>
                <c:pt idx="100">
                  <c:v>9.1949219099999979</c:v>
                </c:pt>
                <c:pt idx="101">
                  <c:v>9.2926657599999984</c:v>
                </c:pt>
                <c:pt idx="102">
                  <c:v>9.3771946999999969</c:v>
                </c:pt>
                <c:pt idx="103">
                  <c:v>9.4529092299999977</c:v>
                </c:pt>
                <c:pt idx="104">
                  <c:v>9.4168507699999964</c:v>
                </c:pt>
                <c:pt idx="105">
                  <c:v>9.1901576699999978</c:v>
                </c:pt>
                <c:pt idx="106">
                  <c:v>9.4386040499999986</c:v>
                </c:pt>
                <c:pt idx="107">
                  <c:v>9.3695175299999978</c:v>
                </c:pt>
                <c:pt idx="108">
                  <c:v>9.1302909999999979</c:v>
                </c:pt>
                <c:pt idx="109">
                  <c:v>9.2921480799999969</c:v>
                </c:pt>
                <c:pt idx="110">
                  <c:v>9.1939045899999972</c:v>
                </c:pt>
                <c:pt idx="111">
                  <c:v>9.2192922599999978</c:v>
                </c:pt>
                <c:pt idx="112">
                  <c:v>9.2192922599999978</c:v>
                </c:pt>
                <c:pt idx="113">
                  <c:v>9.1539739799999964</c:v>
                </c:pt>
                <c:pt idx="114">
                  <c:v>9.296871969999998</c:v>
                </c:pt>
                <c:pt idx="115">
                  <c:v>9.3138491499999976</c:v>
                </c:pt>
                <c:pt idx="116">
                  <c:v>9.3025017199999986</c:v>
                </c:pt>
                <c:pt idx="117">
                  <c:v>9.3013351899999979</c:v>
                </c:pt>
                <c:pt idx="118">
                  <c:v>9.4529092299999977</c:v>
                </c:pt>
                <c:pt idx="119">
                  <c:v>9.1971154899999981</c:v>
                </c:pt>
                <c:pt idx="120">
                  <c:v>9.5514016999999978</c:v>
                </c:pt>
                <c:pt idx="121">
                  <c:v>9.4420770099999984</c:v>
                </c:pt>
                <c:pt idx="122">
                  <c:v>9.7528529899999974</c:v>
                </c:pt>
                <c:pt idx="123">
                  <c:v>9.2004217699999984</c:v>
                </c:pt>
                <c:pt idx="124">
                  <c:v>9.1575603299999973</c:v>
                </c:pt>
                <c:pt idx="125">
                  <c:v>9.1341688699999963</c:v>
                </c:pt>
                <c:pt idx="126">
                  <c:v>8.8857650099999965</c:v>
                </c:pt>
                <c:pt idx="127">
                  <c:v>8.8857650099999965</c:v>
                </c:pt>
                <c:pt idx="128">
                  <c:v>8.7334776699999974</c:v>
                </c:pt>
                <c:pt idx="129">
                  <c:v>8.850847599999998</c:v>
                </c:pt>
                <c:pt idx="130">
                  <c:v>8.8899037599999975</c:v>
                </c:pt>
                <c:pt idx="131">
                  <c:v>8.8852232699999973</c:v>
                </c:pt>
                <c:pt idx="132">
                  <c:v>8.8852232699999973</c:v>
                </c:pt>
                <c:pt idx="133">
                  <c:v>8.8581387699999965</c:v>
                </c:pt>
                <c:pt idx="134">
                  <c:v>8.7544991199999984</c:v>
                </c:pt>
                <c:pt idx="135">
                  <c:v>8.5959835199999972</c:v>
                </c:pt>
                <c:pt idx="136">
                  <c:v>8.4928985599999969</c:v>
                </c:pt>
                <c:pt idx="137">
                  <c:v>8.7369034399999972</c:v>
                </c:pt>
                <c:pt idx="138">
                  <c:v>8.4543650599999971</c:v>
                </c:pt>
                <c:pt idx="139">
                  <c:v>8.2660989099999966</c:v>
                </c:pt>
                <c:pt idx="140">
                  <c:v>8.5837590999999982</c:v>
                </c:pt>
                <c:pt idx="141">
                  <c:v>8.3499506999999973</c:v>
                </c:pt>
                <c:pt idx="142">
                  <c:v>8.6383873399999977</c:v>
                </c:pt>
                <c:pt idx="143">
                  <c:v>8.6080718899999979</c:v>
                </c:pt>
                <c:pt idx="144">
                  <c:v>8.6265875199999975</c:v>
                </c:pt>
                <c:pt idx="145">
                  <c:v>8.5886663499999969</c:v>
                </c:pt>
                <c:pt idx="146">
                  <c:v>8.2538089499999963</c:v>
                </c:pt>
                <c:pt idx="147">
                  <c:v>8.3180952499999972</c:v>
                </c:pt>
                <c:pt idx="148">
                  <c:v>8.3334377899999978</c:v>
                </c:pt>
                <c:pt idx="149">
                  <c:v>8.3658520899999971</c:v>
                </c:pt>
                <c:pt idx="150">
                  <c:v>8.5180868999999966</c:v>
                </c:pt>
                <c:pt idx="151">
                  <c:v>8.3954049899999976</c:v>
                </c:pt>
                <c:pt idx="152">
                  <c:v>8.4830180399999975</c:v>
                </c:pt>
                <c:pt idx="153">
                  <c:v>8.3829333499999983</c:v>
                </c:pt>
                <c:pt idx="154">
                  <c:v>8.4138001999999972</c:v>
                </c:pt>
                <c:pt idx="155">
                  <c:v>8.3470822099999964</c:v>
                </c:pt>
                <c:pt idx="156">
                  <c:v>8.3056242199999986</c:v>
                </c:pt>
                <c:pt idx="157">
                  <c:v>8.2999735699999988</c:v>
                </c:pt>
                <c:pt idx="158">
                  <c:v>8.1204771999999963</c:v>
                </c:pt>
                <c:pt idx="159">
                  <c:v>8.1885624199999967</c:v>
                </c:pt>
                <c:pt idx="160">
                  <c:v>8.2000262799999977</c:v>
                </c:pt>
                <c:pt idx="161">
                  <c:v>8.3433035199999974</c:v>
                </c:pt>
                <c:pt idx="162">
                  <c:v>8.5173464799999969</c:v>
                </c:pt>
                <c:pt idx="163">
                  <c:v>8.5786317599999968</c:v>
                </c:pt>
                <c:pt idx="164">
                  <c:v>8.6270869999999977</c:v>
                </c:pt>
                <c:pt idx="165">
                  <c:v>8.4662690099999978</c:v>
                </c:pt>
                <c:pt idx="166">
                  <c:v>8.4489031699999977</c:v>
                </c:pt>
                <c:pt idx="167">
                  <c:v>8.4485386299999981</c:v>
                </c:pt>
                <c:pt idx="168">
                  <c:v>8.017538189999998</c:v>
                </c:pt>
                <c:pt idx="169">
                  <c:v>8.0422723399999967</c:v>
                </c:pt>
                <c:pt idx="170">
                  <c:v>8.4892850899999974</c:v>
                </c:pt>
                <c:pt idx="171">
                  <c:v>8.6923302799999966</c:v>
                </c:pt>
                <c:pt idx="172">
                  <c:v>8.8103366499999964</c:v>
                </c:pt>
                <c:pt idx="173">
                  <c:v>8.9069349299999985</c:v>
                </c:pt>
                <c:pt idx="174">
                  <c:v>8.5891522399999971</c:v>
                </c:pt>
                <c:pt idx="175">
                  <c:v>8.6541334799999987</c:v>
                </c:pt>
                <c:pt idx="176">
                  <c:v>8.5830176799999975</c:v>
                </c:pt>
                <c:pt idx="177">
                  <c:v>8.7675372299999985</c:v>
                </c:pt>
                <c:pt idx="178">
                  <c:v>8.8645511299999988</c:v>
                </c:pt>
                <c:pt idx="179">
                  <c:v>8.8750658599999976</c:v>
                </c:pt>
                <c:pt idx="180">
                  <c:v>8.8634710199999986</c:v>
                </c:pt>
                <c:pt idx="181">
                  <c:v>8.9361149199999979</c:v>
                </c:pt>
                <c:pt idx="182">
                  <c:v>8.9361149199999979</c:v>
                </c:pt>
                <c:pt idx="183">
                  <c:v>8.9673037799999982</c:v>
                </c:pt>
                <c:pt idx="184">
                  <c:v>9.0015463799999971</c:v>
                </c:pt>
                <c:pt idx="185">
                  <c:v>9.0083829999999985</c:v>
                </c:pt>
                <c:pt idx="186">
                  <c:v>9.0727365999999972</c:v>
                </c:pt>
                <c:pt idx="187">
                  <c:v>9.0516860499999972</c:v>
                </c:pt>
                <c:pt idx="188">
                  <c:v>8.9403508299999963</c:v>
                </c:pt>
                <c:pt idx="189">
                  <c:v>8.8691170799999988</c:v>
                </c:pt>
                <c:pt idx="190">
                  <c:v>8.3877797299999983</c:v>
                </c:pt>
                <c:pt idx="191">
                  <c:v>8.419578109999998</c:v>
                </c:pt>
                <c:pt idx="192">
                  <c:v>8.3916656199999977</c:v>
                </c:pt>
                <c:pt idx="193">
                  <c:v>8.5349379099999965</c:v>
                </c:pt>
                <c:pt idx="194">
                  <c:v>8.5961467699999972</c:v>
                </c:pt>
                <c:pt idx="195">
                  <c:v>8.6086817799999977</c:v>
                </c:pt>
                <c:pt idx="196">
                  <c:v>8.646610309999998</c:v>
                </c:pt>
                <c:pt idx="197">
                  <c:v>8.5522737299999978</c:v>
                </c:pt>
                <c:pt idx="198">
                  <c:v>8.4970462199999979</c:v>
                </c:pt>
                <c:pt idx="199">
                  <c:v>8.5624693899999968</c:v>
                </c:pt>
                <c:pt idx="200">
                  <c:v>8.6316441099999963</c:v>
                </c:pt>
                <c:pt idx="201">
                  <c:v>8.623575289999998</c:v>
                </c:pt>
                <c:pt idx="202">
                  <c:v>8.560247989999997</c:v>
                </c:pt>
                <c:pt idx="203">
                  <c:v>8.5058755399999981</c:v>
                </c:pt>
                <c:pt idx="204">
                  <c:v>8.0259264799999972</c:v>
                </c:pt>
                <c:pt idx="205">
                  <c:v>7.7125076699999973</c:v>
                </c:pt>
                <c:pt idx="206">
                  <c:v>7.5255544599999977</c:v>
                </c:pt>
                <c:pt idx="207">
                  <c:v>7.4921338499999974</c:v>
                </c:pt>
                <c:pt idx="208">
                  <c:v>7.4171627499999975</c:v>
                </c:pt>
                <c:pt idx="209">
                  <c:v>7.3246042399999975</c:v>
                </c:pt>
                <c:pt idx="210">
                  <c:v>7.2975221399999972</c:v>
                </c:pt>
                <c:pt idx="211">
                  <c:v>7.4977407899999973</c:v>
                </c:pt>
                <c:pt idx="212">
                  <c:v>7.2624420299999972</c:v>
                </c:pt>
                <c:pt idx="213">
                  <c:v>7.2271132299999978</c:v>
                </c:pt>
                <c:pt idx="214">
                  <c:v>7.2607081099999977</c:v>
                </c:pt>
                <c:pt idx="215">
                  <c:v>7.1323362899999978</c:v>
                </c:pt>
                <c:pt idx="216">
                  <c:v>7.2339584299999977</c:v>
                </c:pt>
                <c:pt idx="217">
                  <c:v>7.2271132299999978</c:v>
                </c:pt>
                <c:pt idx="218">
                  <c:v>7.3243256799999976</c:v>
                </c:pt>
                <c:pt idx="219">
                  <c:v>7.3664172399999979</c:v>
                </c:pt>
                <c:pt idx="220">
                  <c:v>7.4251529499999975</c:v>
                </c:pt>
                <c:pt idx="221">
                  <c:v>7.1993729599999972</c:v>
                </c:pt>
                <c:pt idx="222">
                  <c:v>6.7355199499999969</c:v>
                </c:pt>
                <c:pt idx="223">
                  <c:v>6.1545360099999975</c:v>
                </c:pt>
                <c:pt idx="224">
                  <c:v>6.4244684199999984</c:v>
                </c:pt>
                <c:pt idx="225">
                  <c:v>6.4463758399999982</c:v>
                </c:pt>
                <c:pt idx="226">
                  <c:v>6.5992179299999982</c:v>
                </c:pt>
                <c:pt idx="227">
                  <c:v>6.2882652399999976</c:v>
                </c:pt>
                <c:pt idx="228">
                  <c:v>5.3892503499999975</c:v>
                </c:pt>
                <c:pt idx="229">
                  <c:v>6.6331491999999983</c:v>
                </c:pt>
                <c:pt idx="230">
                  <c:v>6.3105117399999973</c:v>
                </c:pt>
                <c:pt idx="231">
                  <c:v>6.3142025599999982</c:v>
                </c:pt>
                <c:pt idx="232">
                  <c:v>6.4118810399999973</c:v>
                </c:pt>
                <c:pt idx="233">
                  <c:v>6.5507709499999969</c:v>
                </c:pt>
                <c:pt idx="234">
                  <c:v>6.4281861399999976</c:v>
                </c:pt>
                <c:pt idx="235">
                  <c:v>5.7457678299999984</c:v>
                </c:pt>
                <c:pt idx="236">
                  <c:v>5.5098581699999976</c:v>
                </c:pt>
                <c:pt idx="237">
                  <c:v>5.1910989499999971</c:v>
                </c:pt>
                <c:pt idx="238">
                  <c:v>5.4244293099999972</c:v>
                </c:pt>
                <c:pt idx="239">
                  <c:v>5.0365464999999983</c:v>
                </c:pt>
                <c:pt idx="240">
                  <c:v>5.0575027999999982</c:v>
                </c:pt>
                <c:pt idx="241">
                  <c:v>5.3555187899999979</c:v>
                </c:pt>
                <c:pt idx="242">
                  <c:v>5.2866648099999978</c:v>
                </c:pt>
                <c:pt idx="243">
                  <c:v>5.0772073099999968</c:v>
                </c:pt>
                <c:pt idx="244">
                  <c:v>4.9322458199999968</c:v>
                </c:pt>
                <c:pt idx="245">
                  <c:v>4.8673190399999982</c:v>
                </c:pt>
                <c:pt idx="246">
                  <c:v>4.8632314399999981</c:v>
                </c:pt>
                <c:pt idx="247">
                  <c:v>4.4689679499999979</c:v>
                </c:pt>
                <c:pt idx="248">
                  <c:v>5.0701491099999973</c:v>
                </c:pt>
                <c:pt idx="249">
                  <c:v>5.1188784599999977</c:v>
                </c:pt>
                <c:pt idx="250">
                  <c:v>4.9288891899999978</c:v>
                </c:pt>
                <c:pt idx="251">
                  <c:v>4.6967285599999968</c:v>
                </c:pt>
                <c:pt idx="252">
                  <c:v>4.3034331299999984</c:v>
                </c:pt>
                <c:pt idx="253">
                  <c:v>5.0002698699999968</c:v>
                </c:pt>
                <c:pt idx="254">
                  <c:v>5.4118858999999979</c:v>
                </c:pt>
                <c:pt idx="255">
                  <c:v>4.892891879999997</c:v>
                </c:pt>
                <c:pt idx="256">
                  <c:v>4.3252726699999968</c:v>
                </c:pt>
                <c:pt idx="257">
                  <c:v>4.3937242099999985</c:v>
                </c:pt>
                <c:pt idx="258">
                  <c:v>4.3212386399999971</c:v>
                </c:pt>
                <c:pt idx="259">
                  <c:v>4.1647475999999983</c:v>
                </c:pt>
                <c:pt idx="260">
                  <c:v>4.0946848799999973</c:v>
                </c:pt>
                <c:pt idx="261">
                  <c:v>3.9885459299999972</c:v>
                </c:pt>
                <c:pt idx="262">
                  <c:v>4.0959167899999969</c:v>
                </c:pt>
                <c:pt idx="263">
                  <c:v>4.135109749999998</c:v>
                </c:pt>
                <c:pt idx="264">
                  <c:v>4.3532362599999974</c:v>
                </c:pt>
                <c:pt idx="265">
                  <c:v>4.4420283499999975</c:v>
                </c:pt>
                <c:pt idx="266">
                  <c:v>4.1066015299999972</c:v>
                </c:pt>
                <c:pt idx="267">
                  <c:v>4.2745393399999969</c:v>
                </c:pt>
                <c:pt idx="268">
                  <c:v>4.2739289499999984</c:v>
                </c:pt>
                <c:pt idx="269">
                  <c:v>4.0522426699999983</c:v>
                </c:pt>
                <c:pt idx="270">
                  <c:v>4.1995595999999971</c:v>
                </c:pt>
                <c:pt idx="271">
                  <c:v>3.5708739599999983</c:v>
                </c:pt>
                <c:pt idx="272">
                  <c:v>4.278066029999998</c:v>
                </c:pt>
                <c:pt idx="273">
                  <c:v>3.9314268099999978</c:v>
                </c:pt>
                <c:pt idx="274">
                  <c:v>4.2694697199999982</c:v>
                </c:pt>
                <c:pt idx="275">
                  <c:v>4.194845029999998</c:v>
                </c:pt>
                <c:pt idx="276">
                  <c:v>4.1582060499999969</c:v>
                </c:pt>
                <c:pt idx="277">
                  <c:v>4.0255551799999978</c:v>
                </c:pt>
                <c:pt idx="278">
                  <c:v>4.0255551799999978</c:v>
                </c:pt>
                <c:pt idx="279">
                  <c:v>4.2118048799999972</c:v>
                </c:pt>
                <c:pt idx="280">
                  <c:v>4.4828699199999971</c:v>
                </c:pt>
                <c:pt idx="281">
                  <c:v>4.5232853099999968</c:v>
                </c:pt>
                <c:pt idx="282">
                  <c:v>4.4219927199999969</c:v>
                </c:pt>
                <c:pt idx="283">
                  <c:v>4.3387059699999977</c:v>
                </c:pt>
                <c:pt idx="284">
                  <c:v>4.3727597199999977</c:v>
                </c:pt>
                <c:pt idx="285">
                  <c:v>4.235198429999997</c:v>
                </c:pt>
                <c:pt idx="286">
                  <c:v>4.3665880999999978</c:v>
                </c:pt>
                <c:pt idx="287">
                  <c:v>4.2365675599999975</c:v>
                </c:pt>
                <c:pt idx="288">
                  <c:v>4.3453649799999976</c:v>
                </c:pt>
                <c:pt idx="289">
                  <c:v>4.3053998899999968</c:v>
                </c:pt>
                <c:pt idx="290">
                  <c:v>4.3751576199999977</c:v>
                </c:pt>
                <c:pt idx="291">
                  <c:v>4.3834834599999972</c:v>
                </c:pt>
                <c:pt idx="292">
                  <c:v>4.4500454699999974</c:v>
                </c:pt>
                <c:pt idx="293">
                  <c:v>4.4814794299999967</c:v>
                </c:pt>
                <c:pt idx="294">
                  <c:v>4.5930825599999974</c:v>
                </c:pt>
                <c:pt idx="295">
                  <c:v>4.378925749999997</c:v>
                </c:pt>
                <c:pt idx="296">
                  <c:v>4.482102369999998</c:v>
                </c:pt>
                <c:pt idx="297">
                  <c:v>4.449148499999998</c:v>
                </c:pt>
                <c:pt idx="298">
                  <c:v>4.449148499999998</c:v>
                </c:pt>
                <c:pt idx="299">
                  <c:v>4.5224599499999982</c:v>
                </c:pt>
                <c:pt idx="300">
                  <c:v>4.3138684499999975</c:v>
                </c:pt>
                <c:pt idx="301">
                  <c:v>4.4569358799999979</c:v>
                </c:pt>
                <c:pt idx="302">
                  <c:v>4.417020909999998</c:v>
                </c:pt>
                <c:pt idx="303">
                  <c:v>4.3665880999999978</c:v>
                </c:pt>
                <c:pt idx="304">
                  <c:v>4.4500454699999974</c:v>
                </c:pt>
                <c:pt idx="305">
                  <c:v>4.4700577799999976</c:v>
                </c:pt>
                <c:pt idx="306">
                  <c:v>4.6627907899999972</c:v>
                </c:pt>
                <c:pt idx="307">
                  <c:v>4.274893119999998</c:v>
                </c:pt>
                <c:pt idx="308">
                  <c:v>4.350026279999998</c:v>
                </c:pt>
                <c:pt idx="309">
                  <c:v>4.3482505399999969</c:v>
                </c:pt>
                <c:pt idx="310">
                  <c:v>4.2671844599999975</c:v>
                </c:pt>
                <c:pt idx="311">
                  <c:v>4.4276151499999976</c:v>
                </c:pt>
                <c:pt idx="312">
                  <c:v>4.162130979999997</c:v>
                </c:pt>
                <c:pt idx="313">
                  <c:v>4.1702047399999973</c:v>
                </c:pt>
                <c:pt idx="314">
                  <c:v>4.1909000299999981</c:v>
                </c:pt>
                <c:pt idx="315">
                  <c:v>4.1582060499999969</c:v>
                </c:pt>
                <c:pt idx="316">
                  <c:v>4.2387142199999968</c:v>
                </c:pt>
                <c:pt idx="317">
                  <c:v>4.2836873199999967</c:v>
                </c:pt>
                <c:pt idx="318">
                  <c:v>4.275302329999997</c:v>
                </c:pt>
                <c:pt idx="319">
                  <c:v>4.3438624299999979</c:v>
                </c:pt>
                <c:pt idx="320">
                  <c:v>4.3318977199999971</c:v>
                </c:pt>
                <c:pt idx="321">
                  <c:v>4.1906355799999968</c:v>
                </c:pt>
                <c:pt idx="322">
                  <c:v>4.4839699099999972</c:v>
                </c:pt>
                <c:pt idx="323">
                  <c:v>3.9939445499999984</c:v>
                </c:pt>
                <c:pt idx="324">
                  <c:v>4.0153392899999982</c:v>
                </c:pt>
                <c:pt idx="325">
                  <c:v>4.0510785099999982</c:v>
                </c:pt>
                <c:pt idx="326">
                  <c:v>4.0624704199999968</c:v>
                </c:pt>
                <c:pt idx="327">
                  <c:v>4.1180533899999983</c:v>
                </c:pt>
                <c:pt idx="328">
                  <c:v>3.7724906899999979</c:v>
                </c:pt>
                <c:pt idx="329">
                  <c:v>3.769724919999998</c:v>
                </c:pt>
                <c:pt idx="330">
                  <c:v>3.6577911699999976</c:v>
                </c:pt>
                <c:pt idx="331">
                  <c:v>3.6974282899999977</c:v>
                </c:pt>
                <c:pt idx="332">
                  <c:v>3.3091460299999973</c:v>
                </c:pt>
                <c:pt idx="333">
                  <c:v>2.9620662399999969</c:v>
                </c:pt>
                <c:pt idx="334">
                  <c:v>2.9945049799999968</c:v>
                </c:pt>
                <c:pt idx="335">
                  <c:v>2.9569090999999972</c:v>
                </c:pt>
                <c:pt idx="336">
                  <c:v>3.127883299999997</c:v>
                </c:pt>
                <c:pt idx="337">
                  <c:v>3.1463128199999968</c:v>
                </c:pt>
                <c:pt idx="338">
                  <c:v>3.2670300199999982</c:v>
                </c:pt>
                <c:pt idx="339">
                  <c:v>2.7890025399999967</c:v>
                </c:pt>
                <c:pt idx="340">
                  <c:v>3.3791092499999973</c:v>
                </c:pt>
                <c:pt idx="341">
                  <c:v>2.7262852699999982</c:v>
                </c:pt>
                <c:pt idx="342">
                  <c:v>2.8047141799999977</c:v>
                </c:pt>
                <c:pt idx="343">
                  <c:v>3.0861569599999967</c:v>
                </c:pt>
                <c:pt idx="344">
                  <c:v>3.0609187299999974</c:v>
                </c:pt>
                <c:pt idx="345">
                  <c:v>2.990184949999998</c:v>
                </c:pt>
                <c:pt idx="346">
                  <c:v>2.9834024599999971</c:v>
                </c:pt>
                <c:pt idx="347">
                  <c:v>2.9809520399999982</c:v>
                </c:pt>
                <c:pt idx="348">
                  <c:v>3.1088507499999984</c:v>
                </c:pt>
                <c:pt idx="349">
                  <c:v>3.453909849999997</c:v>
                </c:pt>
                <c:pt idx="350">
                  <c:v>3.6178118199999982</c:v>
                </c:pt>
                <c:pt idx="351">
                  <c:v>3.8331034099999979</c:v>
                </c:pt>
                <c:pt idx="352">
                  <c:v>3.3355660299999972</c:v>
                </c:pt>
                <c:pt idx="353">
                  <c:v>3.2929791199999983</c:v>
                </c:pt>
                <c:pt idx="354">
                  <c:v>3.4010128099999974</c:v>
                </c:pt>
                <c:pt idx="355">
                  <c:v>3.6141989399999979</c:v>
                </c:pt>
                <c:pt idx="356">
                  <c:v>3.8115071799999978</c:v>
                </c:pt>
                <c:pt idx="357">
                  <c:v>3.9167913899999984</c:v>
                </c:pt>
                <c:pt idx="358">
                  <c:v>3.9936804299999977</c:v>
                </c:pt>
                <c:pt idx="359">
                  <c:v>3.806392289999998</c:v>
                </c:pt>
                <c:pt idx="360">
                  <c:v>3.9556284399999981</c:v>
                </c:pt>
                <c:pt idx="361">
                  <c:v>4.3705496699999973</c:v>
                </c:pt>
                <c:pt idx="362">
                  <c:v>4.3856980599999975</c:v>
                </c:pt>
                <c:pt idx="363">
                  <c:v>4.414509169999997</c:v>
                </c:pt>
                <c:pt idx="364">
                  <c:v>4.2746327399999977</c:v>
                </c:pt>
                <c:pt idx="365">
                  <c:v>4.1961146099999969</c:v>
                </c:pt>
                <c:pt idx="366">
                  <c:v>4.3612782899999978</c:v>
                </c:pt>
                <c:pt idx="367">
                  <c:v>3.7218479999999978</c:v>
                </c:pt>
                <c:pt idx="368">
                  <c:v>4.5967946799999968</c:v>
                </c:pt>
                <c:pt idx="369">
                  <c:v>4.2935120199999979</c:v>
                </c:pt>
                <c:pt idx="370">
                  <c:v>3.8713752299999982</c:v>
                </c:pt>
                <c:pt idx="371">
                  <c:v>3.9383478599999968</c:v>
                </c:pt>
                <c:pt idx="372">
                  <c:v>4.2433351799999972</c:v>
                </c:pt>
                <c:pt idx="373">
                  <c:v>4.0883582899999968</c:v>
                </c:pt>
                <c:pt idx="374">
                  <c:v>4.1535697299999974</c:v>
                </c:pt>
                <c:pt idx="375">
                  <c:v>4.2713512899999984</c:v>
                </c:pt>
                <c:pt idx="376">
                  <c:v>4.382317859999997</c:v>
                </c:pt>
                <c:pt idx="377">
                  <c:v>4.5224599499999982</c:v>
                </c:pt>
                <c:pt idx="378">
                  <c:v>4.6940427999999983</c:v>
                </c:pt>
                <c:pt idx="379">
                  <c:v>4.7404665499999972</c:v>
                </c:pt>
                <c:pt idx="380">
                  <c:v>4.5556741899999977</c:v>
                </c:pt>
                <c:pt idx="381">
                  <c:v>4.4776725499999976</c:v>
                </c:pt>
                <c:pt idx="382">
                  <c:v>4.5415348099999981</c:v>
                </c:pt>
                <c:pt idx="383">
                  <c:v>4.6925357999999981</c:v>
                </c:pt>
                <c:pt idx="384">
                  <c:v>4.6975437799999984</c:v>
                </c:pt>
                <c:pt idx="385">
                  <c:v>4.8080480299999984</c:v>
                </c:pt>
                <c:pt idx="386">
                  <c:v>4.8063962599999979</c:v>
                </c:pt>
                <c:pt idx="387">
                  <c:v>4.9909641099999984</c:v>
                </c:pt>
                <c:pt idx="388">
                  <c:v>4.9794939199999977</c:v>
                </c:pt>
                <c:pt idx="389">
                  <c:v>5.0532833699999973</c:v>
                </c:pt>
                <c:pt idx="390">
                  <c:v>5.084876689999998</c:v>
                </c:pt>
                <c:pt idx="391">
                  <c:v>4.9794939199999977</c:v>
                </c:pt>
                <c:pt idx="392">
                  <c:v>4.9877797099999981</c:v>
                </c:pt>
                <c:pt idx="393">
                  <c:v>4.984941049999998</c:v>
                </c:pt>
                <c:pt idx="394">
                  <c:v>4.984941049999998</c:v>
                </c:pt>
                <c:pt idx="395">
                  <c:v>4.8022182099999977</c:v>
                </c:pt>
                <c:pt idx="396">
                  <c:v>4.9134835099999972</c:v>
                </c:pt>
                <c:pt idx="397">
                  <c:v>4.8405703399999975</c:v>
                </c:pt>
                <c:pt idx="398">
                  <c:v>5.0112606399999979</c:v>
                </c:pt>
                <c:pt idx="399">
                  <c:v>5.1337752999999982</c:v>
                </c:pt>
                <c:pt idx="400">
                  <c:v>5.0828548799999975</c:v>
                </c:pt>
                <c:pt idx="401">
                  <c:v>5.0588517799999977</c:v>
                </c:pt>
                <c:pt idx="402">
                  <c:v>4.984941049999998</c:v>
                </c:pt>
                <c:pt idx="403">
                  <c:v>5.0985253899999972</c:v>
                </c:pt>
                <c:pt idx="404">
                  <c:v>5.1624059399999975</c:v>
                </c:pt>
                <c:pt idx="405">
                  <c:v>5.196011259999997</c:v>
                </c:pt>
                <c:pt idx="406">
                  <c:v>5.2298459599999969</c:v>
                </c:pt>
                <c:pt idx="407">
                  <c:v>5.196011259999997</c:v>
                </c:pt>
                <c:pt idx="408">
                  <c:v>5.2680798099999979</c:v>
                </c:pt>
                <c:pt idx="409">
                  <c:v>5.2680798099999979</c:v>
                </c:pt>
                <c:pt idx="410">
                  <c:v>5.364933599999997</c:v>
                </c:pt>
                <c:pt idx="411">
                  <c:v>5.3719458299999978</c:v>
                </c:pt>
                <c:pt idx="412">
                  <c:v>5.4053660499999978</c:v>
                </c:pt>
                <c:pt idx="413">
                  <c:v>5.4452346999999968</c:v>
                </c:pt>
                <c:pt idx="414">
                  <c:v>5.437721729999998</c:v>
                </c:pt>
                <c:pt idx="415">
                  <c:v>5.4716830699999974</c:v>
                </c:pt>
                <c:pt idx="416">
                  <c:v>5.4415007099999979</c:v>
                </c:pt>
                <c:pt idx="417">
                  <c:v>5.5203779699999984</c:v>
                </c:pt>
                <c:pt idx="418">
                  <c:v>5.5126047899999975</c:v>
                </c:pt>
                <c:pt idx="419">
                  <c:v>5.514297629999998</c:v>
                </c:pt>
                <c:pt idx="420">
                  <c:v>5.481418279999998</c:v>
                </c:pt>
                <c:pt idx="421">
                  <c:v>5.5203779699999984</c:v>
                </c:pt>
                <c:pt idx="422">
                  <c:v>5.481418279999998</c:v>
                </c:pt>
                <c:pt idx="423">
                  <c:v>5.514297629999998</c:v>
                </c:pt>
                <c:pt idx="424">
                  <c:v>5.4824150799999973</c:v>
                </c:pt>
                <c:pt idx="425">
                  <c:v>5.3407208399999977</c:v>
                </c:pt>
                <c:pt idx="426">
                  <c:v>5.3417030199999971</c:v>
                </c:pt>
                <c:pt idx="427">
                  <c:v>5.3081296999999967</c:v>
                </c:pt>
                <c:pt idx="428">
                  <c:v>5.3071509099999972</c:v>
                </c:pt>
                <c:pt idx="429">
                  <c:v>5.3719458299999978</c:v>
                </c:pt>
                <c:pt idx="430">
                  <c:v>5.338756499999997</c:v>
                </c:pt>
                <c:pt idx="431">
                  <c:v>5.4043770399999982</c:v>
                </c:pt>
                <c:pt idx="432">
                  <c:v>5.4043770399999982</c:v>
                </c:pt>
                <c:pt idx="433">
                  <c:v>5.4530475899999971</c:v>
                </c:pt>
                <c:pt idx="434">
                  <c:v>5.4122155499999973</c:v>
                </c:pt>
                <c:pt idx="435">
                  <c:v>5.4452346999999968</c:v>
                </c:pt>
                <c:pt idx="436">
                  <c:v>5.5518978699999977</c:v>
                </c:pt>
                <c:pt idx="437">
                  <c:v>5.5518978699999977</c:v>
                </c:pt>
                <c:pt idx="438">
                  <c:v>5.518818419999997</c:v>
                </c:pt>
                <c:pt idx="439">
                  <c:v>5.5113543999999983</c:v>
                </c:pt>
                <c:pt idx="440">
                  <c:v>5.4781786499999967</c:v>
                </c:pt>
                <c:pt idx="441">
                  <c:v>5.4374163599999967</c:v>
                </c:pt>
                <c:pt idx="442">
                  <c:v>5.445922389999998</c:v>
                </c:pt>
                <c:pt idx="443">
                  <c:v>5.5518978699999977</c:v>
                </c:pt>
                <c:pt idx="444">
                  <c:v>5.4781786499999967</c:v>
                </c:pt>
                <c:pt idx="445">
                  <c:v>5.4462280299999968</c:v>
                </c:pt>
                <c:pt idx="446">
                  <c:v>5.4043770399999982</c:v>
                </c:pt>
                <c:pt idx="447">
                  <c:v>5.4452346999999968</c:v>
                </c:pt>
                <c:pt idx="448">
                  <c:v>5.4452346999999968</c:v>
                </c:pt>
                <c:pt idx="449">
                  <c:v>5.445922389999998</c:v>
                </c:pt>
                <c:pt idx="450">
                  <c:v>5.4374163599999967</c:v>
                </c:pt>
                <c:pt idx="451">
                  <c:v>5.4050617399999972</c:v>
                </c:pt>
                <c:pt idx="452">
                  <c:v>5.4050617399999972</c:v>
                </c:pt>
                <c:pt idx="453">
                  <c:v>5.4374163599999967</c:v>
                </c:pt>
                <c:pt idx="454">
                  <c:v>5.3719458299999978</c:v>
                </c:pt>
                <c:pt idx="455">
                  <c:v>5.3308723899999979</c:v>
                </c:pt>
                <c:pt idx="456">
                  <c:v>5.3308723899999979</c:v>
                </c:pt>
                <c:pt idx="457">
                  <c:v>5.2649123599999967</c:v>
                </c:pt>
                <c:pt idx="458">
                  <c:v>5.2649123599999967</c:v>
                </c:pt>
                <c:pt idx="459">
                  <c:v>5.3308723899999979</c:v>
                </c:pt>
                <c:pt idx="460">
                  <c:v>5.3719458299999978</c:v>
                </c:pt>
                <c:pt idx="461">
                  <c:v>5.448157369999997</c:v>
                </c:pt>
                <c:pt idx="462">
                  <c:v>5.4193349799999968</c:v>
                </c:pt>
                <c:pt idx="463">
                  <c:v>5.4441727199999974</c:v>
                </c:pt>
                <c:pt idx="464">
                  <c:v>5.5156057299999972</c:v>
                </c:pt>
                <c:pt idx="465">
                  <c:v>5.6935641299999968</c:v>
                </c:pt>
                <c:pt idx="466">
                  <c:v>5.5586798199999983</c:v>
                </c:pt>
                <c:pt idx="467">
                  <c:v>5.6317457599999976</c:v>
                </c:pt>
                <c:pt idx="468">
                  <c:v>5.6635803699999983</c:v>
                </c:pt>
                <c:pt idx="469">
                  <c:v>5.6980758199999979</c:v>
                </c:pt>
                <c:pt idx="470">
                  <c:v>5.7814482899999984</c:v>
                </c:pt>
                <c:pt idx="471">
                  <c:v>5.813632069999997</c:v>
                </c:pt>
                <c:pt idx="472">
                  <c:v>5.7555678799999974</c:v>
                </c:pt>
                <c:pt idx="473">
                  <c:v>5.8869076299999978</c:v>
                </c:pt>
                <c:pt idx="474">
                  <c:v>5.7874911899999972</c:v>
                </c:pt>
                <c:pt idx="475">
                  <c:v>5.8869076299999978</c:v>
                </c:pt>
                <c:pt idx="476">
                  <c:v>5.7874911899999972</c:v>
                </c:pt>
                <c:pt idx="477">
                  <c:v>5.7307722199999969</c:v>
                </c:pt>
                <c:pt idx="478">
                  <c:v>5.7699185899999978</c:v>
                </c:pt>
                <c:pt idx="479">
                  <c:v>5.809698639999997</c:v>
                </c:pt>
                <c:pt idx="480">
                  <c:v>5.6851562399999978</c:v>
                </c:pt>
                <c:pt idx="481">
                  <c:v>5.7673477099999975</c:v>
                </c:pt>
                <c:pt idx="482">
                  <c:v>5.7673477099999975</c:v>
                </c:pt>
                <c:pt idx="483">
                  <c:v>5.7271301199999982</c:v>
                </c:pt>
                <c:pt idx="484">
                  <c:v>5.6937405999999982</c:v>
                </c:pt>
                <c:pt idx="485">
                  <c:v>5.7607609399999973</c:v>
                </c:pt>
                <c:pt idx="486">
                  <c:v>5.7284688399999979</c:v>
                </c:pt>
                <c:pt idx="487">
                  <c:v>5.7621044999999977</c:v>
                </c:pt>
                <c:pt idx="488">
                  <c:v>5.7002336299999978</c:v>
                </c:pt>
                <c:pt idx="489">
                  <c:v>5.7737155899999983</c:v>
                </c:pt>
                <c:pt idx="490">
                  <c:v>5.8386807499999982</c:v>
                </c:pt>
                <c:pt idx="491">
                  <c:v>5.7666291099999984</c:v>
                </c:pt>
                <c:pt idx="492">
                  <c:v>5.9151569699999982</c:v>
                </c:pt>
                <c:pt idx="493">
                  <c:v>6.007888969999998</c:v>
                </c:pt>
                <c:pt idx="494">
                  <c:v>6.0413178799999976</c:v>
                </c:pt>
                <c:pt idx="495">
                  <c:v>6.1144526099999972</c:v>
                </c:pt>
                <c:pt idx="496">
                  <c:v>6.2640135799999968</c:v>
                </c:pt>
                <c:pt idx="497">
                  <c:v>6.2979084499999978</c:v>
                </c:pt>
                <c:pt idx="498">
                  <c:v>6.2689019399999975</c:v>
                </c:pt>
                <c:pt idx="499">
                  <c:v>6.269110839999998</c:v>
                </c:pt>
                <c:pt idx="500">
                  <c:v>6.3321485099999979</c:v>
                </c:pt>
                <c:pt idx="501">
                  <c:v>6.4493346699999972</c:v>
                </c:pt>
                <c:pt idx="502">
                  <c:v>6.4574844399999982</c:v>
                </c:pt>
                <c:pt idx="503">
                  <c:v>6.5890384399999977</c:v>
                </c:pt>
                <c:pt idx="504">
                  <c:v>6.5890384399999977</c:v>
                </c:pt>
                <c:pt idx="505">
                  <c:v>6.6599194199999978</c:v>
                </c:pt>
                <c:pt idx="506">
                  <c:v>6.6599194199999978</c:v>
                </c:pt>
                <c:pt idx="507">
                  <c:v>6.7637198799999982</c:v>
                </c:pt>
                <c:pt idx="508">
                  <c:v>6.7951628399999979</c:v>
                </c:pt>
                <c:pt idx="509">
                  <c:v>6.9112137599999972</c:v>
                </c:pt>
                <c:pt idx="510">
                  <c:v>7.0587252199999977</c:v>
                </c:pt>
                <c:pt idx="511">
                  <c:v>7.1981168899999979</c:v>
                </c:pt>
                <c:pt idx="512">
                  <c:v>7.2429909299999977</c:v>
                </c:pt>
                <c:pt idx="513">
                  <c:v>7.4517561499999978</c:v>
                </c:pt>
                <c:pt idx="514">
                  <c:v>7.602436469999998</c:v>
                </c:pt>
                <c:pt idx="515">
                  <c:v>7.5701058599999973</c:v>
                </c:pt>
                <c:pt idx="516">
                  <c:v>7.6053280599999979</c:v>
                </c:pt>
                <c:pt idx="517">
                  <c:v>7.6411183599999974</c:v>
                </c:pt>
                <c:pt idx="518">
                  <c:v>7.6819464199999974</c:v>
                </c:pt>
                <c:pt idx="519">
                  <c:v>7.7443187099999973</c:v>
                </c:pt>
                <c:pt idx="520">
                  <c:v>7.7858528199999979</c:v>
                </c:pt>
                <c:pt idx="521">
                  <c:v>7.8272336999999972</c:v>
                </c:pt>
                <c:pt idx="522">
                  <c:v>7.8272336999999972</c:v>
                </c:pt>
                <c:pt idx="523">
                  <c:v>7.8972798299999978</c:v>
                </c:pt>
                <c:pt idx="524">
                  <c:v>7.8528757599999972</c:v>
                </c:pt>
                <c:pt idx="525">
                  <c:v>7.8528757599999972</c:v>
                </c:pt>
                <c:pt idx="526">
                  <c:v>7.7471885199999972</c:v>
                </c:pt>
                <c:pt idx="527">
                  <c:v>7.7121438599999976</c:v>
                </c:pt>
                <c:pt idx="528">
                  <c:v>7.4637615099999977</c:v>
                </c:pt>
                <c:pt idx="529">
                  <c:v>7.6047936799999976</c:v>
                </c:pt>
                <c:pt idx="530">
                  <c:v>7.6683886099999974</c:v>
                </c:pt>
                <c:pt idx="531">
                  <c:v>7.6683886099999974</c:v>
                </c:pt>
                <c:pt idx="532">
                  <c:v>7.6269175299999974</c:v>
                </c:pt>
                <c:pt idx="533">
                  <c:v>7.6982407799999972</c:v>
                </c:pt>
                <c:pt idx="534">
                  <c:v>7.7715331999999977</c:v>
                </c:pt>
                <c:pt idx="535">
                  <c:v>7.9052979499999978</c:v>
                </c:pt>
                <c:pt idx="536">
                  <c:v>7.9975299999999976</c:v>
                </c:pt>
                <c:pt idx="537">
                  <c:v>8.1281591699999964</c:v>
                </c:pt>
                <c:pt idx="538">
                  <c:v>8.3373255099999977</c:v>
                </c:pt>
                <c:pt idx="539">
                  <c:v>8.5259027299999985</c:v>
                </c:pt>
                <c:pt idx="540">
                  <c:v>8.8084251899999977</c:v>
                </c:pt>
                <c:pt idx="541">
                  <c:v>9.1373337699999979</c:v>
                </c:pt>
                <c:pt idx="542">
                  <c:v>9.3559127199999974</c:v>
                </c:pt>
                <c:pt idx="543">
                  <c:v>9.610791459999998</c:v>
                </c:pt>
                <c:pt idx="544">
                  <c:v>9.8711017999999981</c:v>
                </c:pt>
                <c:pt idx="545">
                  <c:v>10.196638669999999</c:v>
                </c:pt>
                <c:pt idx="546">
                  <c:v>10.397948939999997</c:v>
                </c:pt>
                <c:pt idx="547">
                  <c:v>10.731988579999998</c:v>
                </c:pt>
                <c:pt idx="548">
                  <c:v>10.909724339999997</c:v>
                </c:pt>
                <c:pt idx="549">
                  <c:v>11.161903179999998</c:v>
                </c:pt>
                <c:pt idx="550">
                  <c:v>11.369161209999998</c:v>
                </c:pt>
                <c:pt idx="551">
                  <c:v>11.469566649999997</c:v>
                </c:pt>
                <c:pt idx="552">
                  <c:v>11.574376919999997</c:v>
                </c:pt>
                <c:pt idx="553">
                  <c:v>11.658739539999997</c:v>
                </c:pt>
                <c:pt idx="554">
                  <c:v>11.835984559999998</c:v>
                </c:pt>
                <c:pt idx="555">
                  <c:v>11.869536819999997</c:v>
                </c:pt>
                <c:pt idx="556">
                  <c:v>11.876526369999997</c:v>
                </c:pt>
                <c:pt idx="557">
                  <c:v>11.876526369999997</c:v>
                </c:pt>
                <c:pt idx="558">
                  <c:v>11.909777469999998</c:v>
                </c:pt>
                <c:pt idx="559">
                  <c:v>11.876526369999997</c:v>
                </c:pt>
                <c:pt idx="560">
                  <c:v>11.878707539999997</c:v>
                </c:pt>
                <c:pt idx="561">
                  <c:v>11.838135929999998</c:v>
                </c:pt>
                <c:pt idx="562">
                  <c:v>11.838135929999998</c:v>
                </c:pt>
                <c:pt idx="563">
                  <c:v>11.841243459999998</c:v>
                </c:pt>
                <c:pt idx="564">
                  <c:v>15.186249999999998</c:v>
                </c:pt>
                <c:pt idx="565">
                  <c:v>30.236249999999998</c:v>
                </c:pt>
              </c:numCache>
            </c:numRef>
          </c:yVal>
        </c:ser>
        <c:ser>
          <c:idx val="2"/>
          <c:order val="2"/>
          <c:tx>
            <c:strRef>
              <c:f>'Portage Creek 2 (631)'!$H$34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83</c:v>
              </c:pt>
              <c:pt idx="1">
                <c:v>150</c:v>
              </c:pt>
            </c:numLit>
          </c:xVal>
          <c:yVal>
            <c:numRef>
              <c:f>('Portage Creek 2 (631)'!$I$34,'Portage Creek 2 (631)'!$I$34)</c:f>
              <c:numCache>
                <c:formatCode>0.0</c:formatCode>
                <c:ptCount val="2"/>
                <c:pt idx="0">
                  <c:v>16.8</c:v>
                </c:pt>
                <c:pt idx="1">
                  <c:v>16.8</c:v>
                </c:pt>
              </c:numCache>
            </c:numRef>
          </c:yVal>
        </c:ser>
        <c:ser>
          <c:idx val="3"/>
          <c:order val="3"/>
          <c:tx>
            <c:strRef>
              <c:f>'Portage Creek 2 (631)'!$H$35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83</c:v>
              </c:pt>
              <c:pt idx="1">
                <c:v>150</c:v>
              </c:pt>
            </c:numLit>
          </c:xVal>
          <c:yVal>
            <c:numRef>
              <c:f>('Portage Creek 2 (631)'!$I$35,'Portage Creek 2 (631)'!$I$35)</c:f>
              <c:numCache>
                <c:formatCode>0.0</c:formatCode>
                <c:ptCount val="2"/>
                <c:pt idx="0">
                  <c:v>-16.5</c:v>
                </c:pt>
                <c:pt idx="1">
                  <c:v>-16.5</c:v>
                </c:pt>
              </c:numCache>
            </c:numRef>
          </c:yVal>
        </c:ser>
        <c:ser>
          <c:idx val="4"/>
          <c:order val="4"/>
          <c:tx>
            <c:strRef>
              <c:f>'Portage Creek 2 (631)'!$H$36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83</c:v>
              </c:pt>
              <c:pt idx="1">
                <c:v>150</c:v>
              </c:pt>
            </c:numLit>
          </c:xVal>
          <c:yVal>
            <c:numRef>
              <c:f>('Portage Creek 2 (631)'!$I$36,'Portage Creek 2 (631)'!$I$36)</c:f>
              <c:numCache>
                <c:formatCode>0.0</c:formatCode>
                <c:ptCount val="2"/>
                <c:pt idx="0">
                  <c:v>22.2</c:v>
                </c:pt>
                <c:pt idx="1">
                  <c:v>22.2</c:v>
                </c:pt>
              </c:numCache>
            </c:numRef>
          </c:yVal>
        </c:ser>
        <c:ser>
          <c:idx val="5"/>
          <c:order val="5"/>
          <c:tx>
            <c:strRef>
              <c:f>'Portage Creek 2 (631)'!$H$37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83</c:v>
              </c:pt>
              <c:pt idx="1">
                <c:v>150</c:v>
              </c:pt>
            </c:numLit>
          </c:xVal>
          <c:yVal>
            <c:numRef>
              <c:f>('Portage Creek 2 (631)'!$I$37,'Portage Creek 2 (631)'!$I$37)</c:f>
              <c:numCache>
                <c:formatCode>0.0</c:formatCode>
                <c:ptCount val="2"/>
                <c:pt idx="0">
                  <c:v>-22.7</c:v>
                </c:pt>
                <c:pt idx="1">
                  <c:v>-22.7</c:v>
                </c:pt>
              </c:numCache>
            </c:numRef>
          </c:yVal>
        </c:ser>
        <c:ser>
          <c:idx val="6"/>
          <c:order val="6"/>
          <c:tx>
            <c:strRef>
              <c:f>'Portage Creek 2 (631)'!$H$38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83</c:v>
              </c:pt>
              <c:pt idx="1">
                <c:v>150</c:v>
              </c:pt>
            </c:numLit>
          </c:xVal>
          <c:yVal>
            <c:numLit>
              <c:formatCode>General</c:formatCode>
              <c:ptCount val="2"/>
              <c:pt idx="0">
                <c:v>17.3</c:v>
              </c:pt>
              <c:pt idx="1">
                <c:v>17.3</c:v>
              </c:pt>
            </c:numLit>
          </c:yVal>
        </c:ser>
        <c:dLbls/>
        <c:axId val="97392128"/>
        <c:axId val="97394048"/>
      </c:scatterChart>
      <c:valAx>
        <c:axId val="97392128"/>
        <c:scaling>
          <c:orientation val="minMax"/>
          <c:max val="24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97394048"/>
        <c:crossesAt val="-26"/>
        <c:crossBetween val="midCat"/>
      </c:valAx>
      <c:valAx>
        <c:axId val="97394048"/>
        <c:scaling>
          <c:orientation val="minMax"/>
          <c:max val="32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97392128"/>
        <c:crosses val="autoZero"/>
        <c:crossBetween val="midCat"/>
        <c:majorUnit val="4"/>
      </c:valAx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634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'Twenty Mile River (634)'!$L$34:$L$86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80.552083333333329</c:v>
                </c:pt>
                <c:pt idx="3">
                  <c:v>80.552083333333329</c:v>
                </c:pt>
                <c:pt idx="4">
                  <c:v>80.802083333333329</c:v>
                </c:pt>
                <c:pt idx="5">
                  <c:v>80.802083333333329</c:v>
                </c:pt>
                <c:pt idx="6">
                  <c:v>81.802083333333329</c:v>
                </c:pt>
                <c:pt idx="7">
                  <c:v>81.802083333333329</c:v>
                </c:pt>
                <c:pt idx="8">
                  <c:v>82.052083333333329</c:v>
                </c:pt>
                <c:pt idx="9">
                  <c:v>82.052083333333329</c:v>
                </c:pt>
                <c:pt idx="10">
                  <c:v>161.55208333333331</c:v>
                </c:pt>
                <c:pt idx="11">
                  <c:v>161.55208333333331</c:v>
                </c:pt>
                <c:pt idx="12">
                  <c:v>161.80208333333331</c:v>
                </c:pt>
                <c:pt idx="13">
                  <c:v>161.80208333333331</c:v>
                </c:pt>
                <c:pt idx="14">
                  <c:v>162.80208333333331</c:v>
                </c:pt>
                <c:pt idx="15">
                  <c:v>162.80208333333331</c:v>
                </c:pt>
                <c:pt idx="16">
                  <c:v>163.05208333333331</c:v>
                </c:pt>
                <c:pt idx="17">
                  <c:v>163.05208333333331</c:v>
                </c:pt>
                <c:pt idx="18">
                  <c:v>242.55208333333331</c:v>
                </c:pt>
                <c:pt idx="19">
                  <c:v>242.55208333333331</c:v>
                </c:pt>
                <c:pt idx="20">
                  <c:v>242.80208333333331</c:v>
                </c:pt>
                <c:pt idx="21">
                  <c:v>242.80208333333331</c:v>
                </c:pt>
                <c:pt idx="22">
                  <c:v>243.80208333333331</c:v>
                </c:pt>
                <c:pt idx="23">
                  <c:v>243.80208333333331</c:v>
                </c:pt>
                <c:pt idx="24">
                  <c:v>244.05208333333331</c:v>
                </c:pt>
                <c:pt idx="25">
                  <c:v>244.05208333333331</c:v>
                </c:pt>
                <c:pt idx="26">
                  <c:v>323.55208333333331</c:v>
                </c:pt>
                <c:pt idx="27">
                  <c:v>323.55208333333331</c:v>
                </c:pt>
                <c:pt idx="28">
                  <c:v>323.80208333333331</c:v>
                </c:pt>
                <c:pt idx="29">
                  <c:v>323.80208333333331</c:v>
                </c:pt>
                <c:pt idx="30">
                  <c:v>324.80208333333331</c:v>
                </c:pt>
                <c:pt idx="31">
                  <c:v>324.80208333333331</c:v>
                </c:pt>
                <c:pt idx="32">
                  <c:v>325.05208333333331</c:v>
                </c:pt>
                <c:pt idx="33">
                  <c:v>325.05208333333331</c:v>
                </c:pt>
                <c:pt idx="34">
                  <c:v>404.55208333333331</c:v>
                </c:pt>
                <c:pt idx="35">
                  <c:v>404.55208333333331</c:v>
                </c:pt>
                <c:pt idx="36">
                  <c:v>404.80208333333331</c:v>
                </c:pt>
                <c:pt idx="37">
                  <c:v>404.80208333333331</c:v>
                </c:pt>
                <c:pt idx="38">
                  <c:v>405.80208333333331</c:v>
                </c:pt>
                <c:pt idx="39">
                  <c:v>405.80208333333331</c:v>
                </c:pt>
                <c:pt idx="40">
                  <c:v>406.05208333333331</c:v>
                </c:pt>
                <c:pt idx="41">
                  <c:v>406.05208333333331</c:v>
                </c:pt>
                <c:pt idx="42">
                  <c:v>485.55208333333331</c:v>
                </c:pt>
                <c:pt idx="43">
                  <c:v>485.55208333333331</c:v>
                </c:pt>
                <c:pt idx="44">
                  <c:v>485.80208333333331</c:v>
                </c:pt>
                <c:pt idx="45">
                  <c:v>485.80208333333331</c:v>
                </c:pt>
                <c:pt idx="46">
                  <c:v>486.80208333333331</c:v>
                </c:pt>
                <c:pt idx="47">
                  <c:v>486.80208333333331</c:v>
                </c:pt>
                <c:pt idx="48">
                  <c:v>487.05208333333331</c:v>
                </c:pt>
                <c:pt idx="49">
                  <c:v>487.05208333333331</c:v>
                </c:pt>
                <c:pt idx="50">
                  <c:v>567.60416666666663</c:v>
                </c:pt>
                <c:pt idx="51">
                  <c:v>567.60416666666663</c:v>
                </c:pt>
                <c:pt idx="52">
                  <c:v>0</c:v>
                </c:pt>
              </c:numCache>
            </c:numRef>
          </c:xVal>
          <c:yVal>
            <c:numRef>
              <c:f>'Twenty Mile River (634)'!$M$34:$M$86</c:f>
              <c:numCache>
                <c:formatCode>General</c:formatCode>
                <c:ptCount val="53"/>
                <c:pt idx="0">
                  <c:v>30.5</c:v>
                </c:pt>
                <c:pt idx="1">
                  <c:v>26.3</c:v>
                </c:pt>
                <c:pt idx="2">
                  <c:v>26.3</c:v>
                </c:pt>
                <c:pt idx="3">
                  <c:v>4</c:v>
                </c:pt>
                <c:pt idx="4">
                  <c:v>4</c:v>
                </c:pt>
                <c:pt idx="5">
                  <c:v>-20</c:v>
                </c:pt>
                <c:pt idx="6">
                  <c:v>-20</c:v>
                </c:pt>
                <c:pt idx="7">
                  <c:v>4</c:v>
                </c:pt>
                <c:pt idx="8">
                  <c:v>4</c:v>
                </c:pt>
                <c:pt idx="9">
                  <c:v>26.3</c:v>
                </c:pt>
                <c:pt idx="10">
                  <c:v>26.3</c:v>
                </c:pt>
                <c:pt idx="11">
                  <c:v>4</c:v>
                </c:pt>
                <c:pt idx="12">
                  <c:v>4</c:v>
                </c:pt>
                <c:pt idx="13">
                  <c:v>-20</c:v>
                </c:pt>
                <c:pt idx="14">
                  <c:v>-20</c:v>
                </c:pt>
                <c:pt idx="15">
                  <c:v>4</c:v>
                </c:pt>
                <c:pt idx="16">
                  <c:v>4</c:v>
                </c:pt>
                <c:pt idx="17">
                  <c:v>26.3</c:v>
                </c:pt>
                <c:pt idx="18">
                  <c:v>26.3</c:v>
                </c:pt>
                <c:pt idx="19">
                  <c:v>4</c:v>
                </c:pt>
                <c:pt idx="20">
                  <c:v>4</c:v>
                </c:pt>
                <c:pt idx="21">
                  <c:v>-20</c:v>
                </c:pt>
                <c:pt idx="22">
                  <c:v>-20</c:v>
                </c:pt>
                <c:pt idx="23">
                  <c:v>4</c:v>
                </c:pt>
                <c:pt idx="24">
                  <c:v>4</c:v>
                </c:pt>
                <c:pt idx="25">
                  <c:v>26.3</c:v>
                </c:pt>
                <c:pt idx="26">
                  <c:v>26.3</c:v>
                </c:pt>
                <c:pt idx="27">
                  <c:v>4</c:v>
                </c:pt>
                <c:pt idx="28">
                  <c:v>4</c:v>
                </c:pt>
                <c:pt idx="29">
                  <c:v>-20</c:v>
                </c:pt>
                <c:pt idx="30">
                  <c:v>-20</c:v>
                </c:pt>
                <c:pt idx="31">
                  <c:v>4</c:v>
                </c:pt>
                <c:pt idx="32">
                  <c:v>4</c:v>
                </c:pt>
                <c:pt idx="33">
                  <c:v>26.3</c:v>
                </c:pt>
                <c:pt idx="34">
                  <c:v>26.3</c:v>
                </c:pt>
                <c:pt idx="35">
                  <c:v>4</c:v>
                </c:pt>
                <c:pt idx="36">
                  <c:v>4</c:v>
                </c:pt>
                <c:pt idx="37">
                  <c:v>-20</c:v>
                </c:pt>
                <c:pt idx="38">
                  <c:v>-20</c:v>
                </c:pt>
                <c:pt idx="39">
                  <c:v>4</c:v>
                </c:pt>
                <c:pt idx="40">
                  <c:v>4</c:v>
                </c:pt>
                <c:pt idx="41">
                  <c:v>26.3</c:v>
                </c:pt>
                <c:pt idx="42">
                  <c:v>26.3</c:v>
                </c:pt>
                <c:pt idx="43">
                  <c:v>4</c:v>
                </c:pt>
                <c:pt idx="44">
                  <c:v>4</c:v>
                </c:pt>
                <c:pt idx="45">
                  <c:v>-20</c:v>
                </c:pt>
                <c:pt idx="46">
                  <c:v>-20</c:v>
                </c:pt>
                <c:pt idx="47">
                  <c:v>4</c:v>
                </c:pt>
                <c:pt idx="48">
                  <c:v>4</c:v>
                </c:pt>
                <c:pt idx="49">
                  <c:v>26.3</c:v>
                </c:pt>
                <c:pt idx="50">
                  <c:v>26.3</c:v>
                </c:pt>
                <c:pt idx="51">
                  <c:v>30.5</c:v>
                </c:pt>
                <c:pt idx="52">
                  <c:v>30.5</c:v>
                </c:pt>
              </c:numCache>
            </c:numRef>
          </c:yVal>
        </c:ser>
        <c:ser>
          <c:idx val="0"/>
          <c:order val="1"/>
          <c:tx>
            <c:v>7/21/2009 US</c:v>
          </c:tx>
          <c:marker>
            <c:symbol val="diamond"/>
            <c:size val="5"/>
          </c:marker>
          <c:xVal>
            <c:numRef>
              <c:f>'Twenty Mile River (634)'!$E$35:$E$858</c:f>
              <c:numCache>
                <c:formatCode>General</c:formatCode>
                <c:ptCount val="824"/>
                <c:pt idx="0">
                  <c:v>566.99999995999997</c:v>
                </c:pt>
                <c:pt idx="1">
                  <c:v>540.35822715999996</c:v>
                </c:pt>
                <c:pt idx="2">
                  <c:v>537.35822715999996</c:v>
                </c:pt>
                <c:pt idx="3">
                  <c:v>537.29745700000001</c:v>
                </c:pt>
                <c:pt idx="4">
                  <c:v>537.27222169000004</c:v>
                </c:pt>
                <c:pt idx="5">
                  <c:v>537.24796628000001</c:v>
                </c:pt>
                <c:pt idx="6">
                  <c:v>537.20874660000004</c:v>
                </c:pt>
                <c:pt idx="7">
                  <c:v>537.17746809999994</c:v>
                </c:pt>
                <c:pt idx="8">
                  <c:v>537.11354829999993</c:v>
                </c:pt>
                <c:pt idx="9">
                  <c:v>536.99979904999998</c:v>
                </c:pt>
                <c:pt idx="10">
                  <c:v>536.88369769999997</c:v>
                </c:pt>
                <c:pt idx="11">
                  <c:v>536.75460109999995</c:v>
                </c:pt>
                <c:pt idx="12">
                  <c:v>536.62894100999995</c:v>
                </c:pt>
                <c:pt idx="13">
                  <c:v>536.49382644000002</c:v>
                </c:pt>
                <c:pt idx="14">
                  <c:v>536.38751827999999</c:v>
                </c:pt>
                <c:pt idx="15">
                  <c:v>536.32568250999998</c:v>
                </c:pt>
                <c:pt idx="16">
                  <c:v>536.30554176999999</c:v>
                </c:pt>
                <c:pt idx="17">
                  <c:v>536.32872009999994</c:v>
                </c:pt>
                <c:pt idx="18">
                  <c:v>536.38421863999997</c:v>
                </c:pt>
                <c:pt idx="19">
                  <c:v>536.48187146999999</c:v>
                </c:pt>
                <c:pt idx="20">
                  <c:v>536.60325351999995</c:v>
                </c:pt>
                <c:pt idx="21">
                  <c:v>536.72568208999996</c:v>
                </c:pt>
                <c:pt idx="22">
                  <c:v>536.83510699999999</c:v>
                </c:pt>
                <c:pt idx="23">
                  <c:v>536.86045998999998</c:v>
                </c:pt>
                <c:pt idx="24">
                  <c:v>536.78150405999997</c:v>
                </c:pt>
                <c:pt idx="25">
                  <c:v>536.59812232000002</c:v>
                </c:pt>
                <c:pt idx="26">
                  <c:v>536.38000647000001</c:v>
                </c:pt>
                <c:pt idx="27">
                  <c:v>536.11598687000003</c:v>
                </c:pt>
                <c:pt idx="28">
                  <c:v>535.85616834999996</c:v>
                </c:pt>
                <c:pt idx="29">
                  <c:v>535.60080163999999</c:v>
                </c:pt>
                <c:pt idx="30">
                  <c:v>535.47014942999999</c:v>
                </c:pt>
                <c:pt idx="31">
                  <c:v>535.19390566999994</c:v>
                </c:pt>
                <c:pt idx="32">
                  <c:v>534.88471745000004</c:v>
                </c:pt>
                <c:pt idx="33">
                  <c:v>534.54716144999998</c:v>
                </c:pt>
                <c:pt idx="34">
                  <c:v>534.22659917999999</c:v>
                </c:pt>
                <c:pt idx="35">
                  <c:v>533.89929310000002</c:v>
                </c:pt>
                <c:pt idx="36">
                  <c:v>533.58957650000002</c:v>
                </c:pt>
                <c:pt idx="37">
                  <c:v>533.29437275999999</c:v>
                </c:pt>
                <c:pt idx="38">
                  <c:v>533.19420778999995</c:v>
                </c:pt>
                <c:pt idx="39">
                  <c:v>533.03263649999997</c:v>
                </c:pt>
                <c:pt idx="40">
                  <c:v>532.59754836000002</c:v>
                </c:pt>
                <c:pt idx="41">
                  <c:v>532.36378918000003</c:v>
                </c:pt>
                <c:pt idx="42">
                  <c:v>532.07735773000002</c:v>
                </c:pt>
                <c:pt idx="43">
                  <c:v>531.79402876999995</c:v>
                </c:pt>
                <c:pt idx="44">
                  <c:v>531.48924067999997</c:v>
                </c:pt>
                <c:pt idx="45">
                  <c:v>531.34928918000003</c:v>
                </c:pt>
                <c:pt idx="46">
                  <c:v>531.00653068999998</c:v>
                </c:pt>
                <c:pt idx="47">
                  <c:v>530.74295228999995</c:v>
                </c:pt>
                <c:pt idx="48">
                  <c:v>530.56446900000003</c:v>
                </c:pt>
                <c:pt idx="49">
                  <c:v>530.41821844000003</c:v>
                </c:pt>
                <c:pt idx="50">
                  <c:v>530.24051410000004</c:v>
                </c:pt>
                <c:pt idx="51">
                  <c:v>530.00809301999993</c:v>
                </c:pt>
                <c:pt idx="52">
                  <c:v>529.60525554000003</c:v>
                </c:pt>
                <c:pt idx="53">
                  <c:v>529.60525554000003</c:v>
                </c:pt>
                <c:pt idx="54">
                  <c:v>529.31986970000003</c:v>
                </c:pt>
                <c:pt idx="55">
                  <c:v>529.19160038999996</c:v>
                </c:pt>
                <c:pt idx="56">
                  <c:v>528.97348586999999</c:v>
                </c:pt>
                <c:pt idx="57">
                  <c:v>528.85393519000002</c:v>
                </c:pt>
                <c:pt idx="58">
                  <c:v>528.68124603000001</c:v>
                </c:pt>
                <c:pt idx="59">
                  <c:v>528.68124603000001</c:v>
                </c:pt>
                <c:pt idx="60">
                  <c:v>527.92905908</c:v>
                </c:pt>
                <c:pt idx="61">
                  <c:v>527.63381128000003</c:v>
                </c:pt>
                <c:pt idx="62">
                  <c:v>527.36799085999996</c:v>
                </c:pt>
                <c:pt idx="63">
                  <c:v>527.36799085999996</c:v>
                </c:pt>
                <c:pt idx="64">
                  <c:v>527.36799085999996</c:v>
                </c:pt>
                <c:pt idx="65">
                  <c:v>526.48157094999999</c:v>
                </c:pt>
                <c:pt idx="66">
                  <c:v>526.20542110999997</c:v>
                </c:pt>
                <c:pt idx="67">
                  <c:v>525.69272715</c:v>
                </c:pt>
                <c:pt idx="68">
                  <c:v>525.34764874999996</c:v>
                </c:pt>
                <c:pt idx="69">
                  <c:v>524.88466927000002</c:v>
                </c:pt>
                <c:pt idx="70">
                  <c:v>524.53378755999995</c:v>
                </c:pt>
                <c:pt idx="71">
                  <c:v>524.17550363999999</c:v>
                </c:pt>
                <c:pt idx="72">
                  <c:v>523.77095687999997</c:v>
                </c:pt>
                <c:pt idx="73">
                  <c:v>523.39860544999999</c:v>
                </c:pt>
                <c:pt idx="74">
                  <c:v>522.87510077000002</c:v>
                </c:pt>
                <c:pt idx="75">
                  <c:v>522.50356472999999</c:v>
                </c:pt>
                <c:pt idx="76">
                  <c:v>522.09856749999994</c:v>
                </c:pt>
                <c:pt idx="77">
                  <c:v>521.74093010000001</c:v>
                </c:pt>
                <c:pt idx="78">
                  <c:v>521.43788852</c:v>
                </c:pt>
                <c:pt idx="79">
                  <c:v>521.15872723999996</c:v>
                </c:pt>
                <c:pt idx="80">
                  <c:v>520.90382327999998</c:v>
                </c:pt>
                <c:pt idx="81">
                  <c:v>520.55318095999996</c:v>
                </c:pt>
                <c:pt idx="82">
                  <c:v>520.28428165000003</c:v>
                </c:pt>
                <c:pt idx="83">
                  <c:v>519.93498987999999</c:v>
                </c:pt>
                <c:pt idx="84">
                  <c:v>519.60232522000001</c:v>
                </c:pt>
                <c:pt idx="85">
                  <c:v>519.20546062999995</c:v>
                </c:pt>
                <c:pt idx="86">
                  <c:v>518.83898590000001</c:v>
                </c:pt>
                <c:pt idx="87">
                  <c:v>518.36872946999995</c:v>
                </c:pt>
                <c:pt idx="88">
                  <c:v>518.01218296000002</c:v>
                </c:pt>
                <c:pt idx="89">
                  <c:v>517.62377577999996</c:v>
                </c:pt>
                <c:pt idx="90">
                  <c:v>517.24547194000002</c:v>
                </c:pt>
                <c:pt idx="91">
                  <c:v>516.83884205999993</c:v>
                </c:pt>
                <c:pt idx="92">
                  <c:v>516.46036345999994</c:v>
                </c:pt>
                <c:pt idx="93">
                  <c:v>516.09696525000004</c:v>
                </c:pt>
                <c:pt idx="94">
                  <c:v>515.74149774</c:v>
                </c:pt>
                <c:pt idx="95">
                  <c:v>515.34619120000002</c:v>
                </c:pt>
                <c:pt idx="96">
                  <c:v>514.93231390999995</c:v>
                </c:pt>
                <c:pt idx="97">
                  <c:v>514.56629883999994</c:v>
                </c:pt>
                <c:pt idx="98">
                  <c:v>514.17609100000004</c:v>
                </c:pt>
                <c:pt idx="99">
                  <c:v>513.73818162999999</c:v>
                </c:pt>
                <c:pt idx="100">
                  <c:v>513.28602787</c:v>
                </c:pt>
                <c:pt idx="101">
                  <c:v>512.87983758999997</c:v>
                </c:pt>
                <c:pt idx="102">
                  <c:v>512.45433259999993</c:v>
                </c:pt>
                <c:pt idx="103">
                  <c:v>512.08282746999998</c:v>
                </c:pt>
                <c:pt idx="104">
                  <c:v>511.62053785000001</c:v>
                </c:pt>
                <c:pt idx="105">
                  <c:v>511.19178457999999</c:v>
                </c:pt>
                <c:pt idx="106">
                  <c:v>510.80545508</c:v>
                </c:pt>
                <c:pt idx="107">
                  <c:v>510.41197577000003</c:v>
                </c:pt>
                <c:pt idx="108">
                  <c:v>509.99820253000001</c:v>
                </c:pt>
                <c:pt idx="109">
                  <c:v>509.72650275000001</c:v>
                </c:pt>
                <c:pt idx="110">
                  <c:v>509.33910003</c:v>
                </c:pt>
                <c:pt idx="111">
                  <c:v>508.92991390000003</c:v>
                </c:pt>
                <c:pt idx="112">
                  <c:v>508.53634424000001</c:v>
                </c:pt>
                <c:pt idx="113">
                  <c:v>508.19096557</c:v>
                </c:pt>
                <c:pt idx="114">
                  <c:v>507.80965502999999</c:v>
                </c:pt>
                <c:pt idx="115">
                  <c:v>507.50268907000003</c:v>
                </c:pt>
                <c:pt idx="116">
                  <c:v>507.12437414999999</c:v>
                </c:pt>
                <c:pt idx="117">
                  <c:v>506.86557843000003</c:v>
                </c:pt>
                <c:pt idx="118">
                  <c:v>506.56170982000003</c:v>
                </c:pt>
                <c:pt idx="119">
                  <c:v>506.20747464999999</c:v>
                </c:pt>
                <c:pt idx="120">
                  <c:v>505.96004343000004</c:v>
                </c:pt>
                <c:pt idx="121">
                  <c:v>505.62740402000003</c:v>
                </c:pt>
                <c:pt idx="122">
                  <c:v>505.30584056000004</c:v>
                </c:pt>
                <c:pt idx="123">
                  <c:v>504.91510770000002</c:v>
                </c:pt>
                <c:pt idx="124">
                  <c:v>504.60303677000002</c:v>
                </c:pt>
                <c:pt idx="125">
                  <c:v>504.25565376000003</c:v>
                </c:pt>
                <c:pt idx="126">
                  <c:v>504.01016344000004</c:v>
                </c:pt>
                <c:pt idx="127">
                  <c:v>503.65539002000003</c:v>
                </c:pt>
                <c:pt idx="128">
                  <c:v>503.38332131999999</c:v>
                </c:pt>
                <c:pt idx="129">
                  <c:v>503.20601055000003</c:v>
                </c:pt>
                <c:pt idx="130">
                  <c:v>503.04353092000002</c:v>
                </c:pt>
                <c:pt idx="131">
                  <c:v>502.86374498000004</c:v>
                </c:pt>
                <c:pt idx="132">
                  <c:v>502.64181009000004</c:v>
                </c:pt>
                <c:pt idx="133">
                  <c:v>502.39308676000002</c:v>
                </c:pt>
                <c:pt idx="134">
                  <c:v>502.21782569000004</c:v>
                </c:pt>
                <c:pt idx="135">
                  <c:v>502.04090043000002</c:v>
                </c:pt>
                <c:pt idx="136">
                  <c:v>501.86137272000002</c:v>
                </c:pt>
                <c:pt idx="137">
                  <c:v>501.69831422000004</c:v>
                </c:pt>
                <c:pt idx="138">
                  <c:v>501.52026641999998</c:v>
                </c:pt>
                <c:pt idx="139">
                  <c:v>501.36012970000002</c:v>
                </c:pt>
                <c:pt idx="140">
                  <c:v>501.20125375000003</c:v>
                </c:pt>
                <c:pt idx="141">
                  <c:v>501.01826992000002</c:v>
                </c:pt>
                <c:pt idx="142">
                  <c:v>500.81980591000001</c:v>
                </c:pt>
                <c:pt idx="143">
                  <c:v>500.73052502000002</c:v>
                </c:pt>
                <c:pt idx="144">
                  <c:v>500.53713218000001</c:v>
                </c:pt>
                <c:pt idx="145">
                  <c:v>500.38701692000001</c:v>
                </c:pt>
                <c:pt idx="146">
                  <c:v>500.18718339999998</c:v>
                </c:pt>
                <c:pt idx="147">
                  <c:v>499.9986614</c:v>
                </c:pt>
                <c:pt idx="148">
                  <c:v>499.82302548000001</c:v>
                </c:pt>
                <c:pt idx="149">
                  <c:v>499.62395168</c:v>
                </c:pt>
                <c:pt idx="150">
                  <c:v>499.37381071999999</c:v>
                </c:pt>
                <c:pt idx="151">
                  <c:v>499.24904361</c:v>
                </c:pt>
                <c:pt idx="152">
                  <c:v>499.08884799000003</c:v>
                </c:pt>
                <c:pt idx="153">
                  <c:v>498.81617229</c:v>
                </c:pt>
                <c:pt idx="154">
                  <c:v>498.62860130000001</c:v>
                </c:pt>
                <c:pt idx="155">
                  <c:v>498.50113227000003</c:v>
                </c:pt>
                <c:pt idx="156">
                  <c:v>498.32782137999999</c:v>
                </c:pt>
                <c:pt idx="157">
                  <c:v>498.18569244000003</c:v>
                </c:pt>
                <c:pt idx="158">
                  <c:v>498.00283641999999</c:v>
                </c:pt>
                <c:pt idx="159">
                  <c:v>497.80961410999998</c:v>
                </c:pt>
                <c:pt idx="160">
                  <c:v>497.62061019000004</c:v>
                </c:pt>
                <c:pt idx="161">
                  <c:v>497.38484287</c:v>
                </c:pt>
                <c:pt idx="162">
                  <c:v>497.09667904000003</c:v>
                </c:pt>
                <c:pt idx="163">
                  <c:v>496.79578426</c:v>
                </c:pt>
                <c:pt idx="164">
                  <c:v>496.46398952999999</c:v>
                </c:pt>
                <c:pt idx="165">
                  <c:v>496.07865059</c:v>
                </c:pt>
                <c:pt idx="166">
                  <c:v>495.73191431999999</c:v>
                </c:pt>
                <c:pt idx="167">
                  <c:v>495.36398910000003</c:v>
                </c:pt>
                <c:pt idx="168">
                  <c:v>495.09307518000003</c:v>
                </c:pt>
                <c:pt idx="169">
                  <c:v>494.70772284999998</c:v>
                </c:pt>
                <c:pt idx="170">
                  <c:v>494.32931649</c:v>
                </c:pt>
                <c:pt idx="171">
                  <c:v>493.99914180000002</c:v>
                </c:pt>
                <c:pt idx="172">
                  <c:v>493.61705556999999</c:v>
                </c:pt>
                <c:pt idx="173">
                  <c:v>493.23033945999998</c:v>
                </c:pt>
                <c:pt idx="174">
                  <c:v>492.87196675000001</c:v>
                </c:pt>
                <c:pt idx="175">
                  <c:v>492.46363597999999</c:v>
                </c:pt>
                <c:pt idx="176">
                  <c:v>492.04438756000002</c:v>
                </c:pt>
                <c:pt idx="177">
                  <c:v>491.66783065000004</c:v>
                </c:pt>
                <c:pt idx="178">
                  <c:v>491.27537465</c:v>
                </c:pt>
                <c:pt idx="179">
                  <c:v>491.00814556</c:v>
                </c:pt>
                <c:pt idx="180">
                  <c:v>490.69870028000003</c:v>
                </c:pt>
                <c:pt idx="181">
                  <c:v>490.48027998000003</c:v>
                </c:pt>
                <c:pt idx="182">
                  <c:v>490.28483039000002</c:v>
                </c:pt>
                <c:pt idx="183">
                  <c:v>490.04397387</c:v>
                </c:pt>
                <c:pt idx="184">
                  <c:v>489.73252934999999</c:v>
                </c:pt>
                <c:pt idx="185">
                  <c:v>489.31306065000001</c:v>
                </c:pt>
                <c:pt idx="186">
                  <c:v>488.91745595000003</c:v>
                </c:pt>
                <c:pt idx="187">
                  <c:v>488.52474477999999</c:v>
                </c:pt>
                <c:pt idx="188">
                  <c:v>488.06713987000001</c:v>
                </c:pt>
                <c:pt idx="189">
                  <c:v>487.62784163000003</c:v>
                </c:pt>
                <c:pt idx="190">
                  <c:v>487.15986918999999</c:v>
                </c:pt>
                <c:pt idx="191">
                  <c:v>486.68898849999999</c:v>
                </c:pt>
                <c:pt idx="192">
                  <c:v>486.20134668000003</c:v>
                </c:pt>
                <c:pt idx="193">
                  <c:v>485.70462393000003</c:v>
                </c:pt>
                <c:pt idx="194">
                  <c:v>485.20686685999999</c:v>
                </c:pt>
                <c:pt idx="195">
                  <c:v>484.62836523999999</c:v>
                </c:pt>
                <c:pt idx="196">
                  <c:v>484.08680733</c:v>
                </c:pt>
                <c:pt idx="197">
                  <c:v>483.48896990000003</c:v>
                </c:pt>
                <c:pt idx="198">
                  <c:v>482.88115836000003</c:v>
                </c:pt>
                <c:pt idx="199">
                  <c:v>482.22417106</c:v>
                </c:pt>
                <c:pt idx="200">
                  <c:v>481.55986330000002</c:v>
                </c:pt>
                <c:pt idx="201">
                  <c:v>480.98002769000004</c:v>
                </c:pt>
                <c:pt idx="202">
                  <c:v>480.42831403000002</c:v>
                </c:pt>
                <c:pt idx="203">
                  <c:v>479.95659524000001</c:v>
                </c:pt>
                <c:pt idx="204">
                  <c:v>479.45240951</c:v>
                </c:pt>
                <c:pt idx="205">
                  <c:v>478.97628574000004</c:v>
                </c:pt>
                <c:pt idx="206">
                  <c:v>478.5327188</c:v>
                </c:pt>
                <c:pt idx="207">
                  <c:v>478.09685822</c:v>
                </c:pt>
                <c:pt idx="208">
                  <c:v>477.68109735000002</c:v>
                </c:pt>
                <c:pt idx="209">
                  <c:v>477.26770068000002</c:v>
                </c:pt>
                <c:pt idx="210">
                  <c:v>476.82497176999999</c:v>
                </c:pt>
                <c:pt idx="211">
                  <c:v>476.38397527000001</c:v>
                </c:pt>
                <c:pt idx="212">
                  <c:v>475.90718150000004</c:v>
                </c:pt>
                <c:pt idx="213">
                  <c:v>475.42117645000002</c:v>
                </c:pt>
                <c:pt idx="214">
                  <c:v>474.93325850000002</c:v>
                </c:pt>
                <c:pt idx="215">
                  <c:v>474.52603474</c:v>
                </c:pt>
                <c:pt idx="216">
                  <c:v>474.18201324</c:v>
                </c:pt>
                <c:pt idx="217">
                  <c:v>473.79470892000001</c:v>
                </c:pt>
                <c:pt idx="218">
                  <c:v>473.40414294000004</c:v>
                </c:pt>
                <c:pt idx="219">
                  <c:v>473.03658045999998</c:v>
                </c:pt>
                <c:pt idx="220">
                  <c:v>472.58770125000001</c:v>
                </c:pt>
                <c:pt idx="221">
                  <c:v>472.18033518999999</c:v>
                </c:pt>
                <c:pt idx="222">
                  <c:v>471.83110233000002</c:v>
                </c:pt>
                <c:pt idx="223">
                  <c:v>471.43921764000004</c:v>
                </c:pt>
                <c:pt idx="224">
                  <c:v>470.99172652000004</c:v>
                </c:pt>
                <c:pt idx="225">
                  <c:v>470.67732332000003</c:v>
                </c:pt>
                <c:pt idx="226">
                  <c:v>470.20236674</c:v>
                </c:pt>
                <c:pt idx="227">
                  <c:v>470.20236674</c:v>
                </c:pt>
                <c:pt idx="228">
                  <c:v>469.24390459</c:v>
                </c:pt>
                <c:pt idx="229">
                  <c:v>469.24390459</c:v>
                </c:pt>
                <c:pt idx="230">
                  <c:v>468.31205204000003</c:v>
                </c:pt>
                <c:pt idx="231">
                  <c:v>467.77344841000001</c:v>
                </c:pt>
                <c:pt idx="232">
                  <c:v>467.31002946000001</c:v>
                </c:pt>
                <c:pt idx="233">
                  <c:v>466.87512201000004</c:v>
                </c:pt>
                <c:pt idx="234">
                  <c:v>466.36416244999998</c:v>
                </c:pt>
                <c:pt idx="235">
                  <c:v>465.85203253999998</c:v>
                </c:pt>
                <c:pt idx="236">
                  <c:v>465.46517233000003</c:v>
                </c:pt>
                <c:pt idx="237">
                  <c:v>465.02296307</c:v>
                </c:pt>
                <c:pt idx="238">
                  <c:v>464.52284355</c:v>
                </c:pt>
                <c:pt idx="239">
                  <c:v>464.19881982000004</c:v>
                </c:pt>
                <c:pt idx="240">
                  <c:v>464.19881982000004</c:v>
                </c:pt>
                <c:pt idx="241">
                  <c:v>463.26009665000004</c:v>
                </c:pt>
                <c:pt idx="242">
                  <c:v>462.79110906</c:v>
                </c:pt>
                <c:pt idx="243">
                  <c:v>462.3625993</c:v>
                </c:pt>
                <c:pt idx="244">
                  <c:v>461.94340149000004</c:v>
                </c:pt>
                <c:pt idx="245">
                  <c:v>461.53219540999999</c:v>
                </c:pt>
                <c:pt idx="246">
                  <c:v>461.53219540999999</c:v>
                </c:pt>
                <c:pt idx="247">
                  <c:v>460.56664784999998</c:v>
                </c:pt>
                <c:pt idx="248">
                  <c:v>460.10028467000001</c:v>
                </c:pt>
                <c:pt idx="249">
                  <c:v>459.65526132000002</c:v>
                </c:pt>
                <c:pt idx="250">
                  <c:v>459.25696902000004</c:v>
                </c:pt>
                <c:pt idx="251">
                  <c:v>458.76614770000003</c:v>
                </c:pt>
                <c:pt idx="252">
                  <c:v>458.24412662000003</c:v>
                </c:pt>
                <c:pt idx="253">
                  <c:v>457.64654340999999</c:v>
                </c:pt>
                <c:pt idx="254">
                  <c:v>457.16649053000003</c:v>
                </c:pt>
                <c:pt idx="255">
                  <c:v>456.71090078000003</c:v>
                </c:pt>
                <c:pt idx="256">
                  <c:v>456.28465620999998</c:v>
                </c:pt>
                <c:pt idx="257">
                  <c:v>455.88625015000002</c:v>
                </c:pt>
                <c:pt idx="258">
                  <c:v>455.38674746000004</c:v>
                </c:pt>
                <c:pt idx="259">
                  <c:v>454.86232533999998</c:v>
                </c:pt>
                <c:pt idx="260">
                  <c:v>454.35220179999999</c:v>
                </c:pt>
                <c:pt idx="261">
                  <c:v>453.79733136999999</c:v>
                </c:pt>
                <c:pt idx="262">
                  <c:v>453.29710727000003</c:v>
                </c:pt>
                <c:pt idx="263">
                  <c:v>452.91426050000001</c:v>
                </c:pt>
                <c:pt idx="264">
                  <c:v>452.29681340000002</c:v>
                </c:pt>
                <c:pt idx="265">
                  <c:v>451.82245806000003</c:v>
                </c:pt>
                <c:pt idx="266">
                  <c:v>451.82245806000003</c:v>
                </c:pt>
                <c:pt idx="267">
                  <c:v>450.70631175</c:v>
                </c:pt>
                <c:pt idx="268">
                  <c:v>450.16743817000003</c:v>
                </c:pt>
                <c:pt idx="269">
                  <c:v>449.69542989000001</c:v>
                </c:pt>
                <c:pt idx="270">
                  <c:v>449.17102980000004</c:v>
                </c:pt>
                <c:pt idx="271">
                  <c:v>448.80025651</c:v>
                </c:pt>
                <c:pt idx="272">
                  <c:v>448.38919464000003</c:v>
                </c:pt>
                <c:pt idx="273">
                  <c:v>447.85942119000003</c:v>
                </c:pt>
                <c:pt idx="274">
                  <c:v>447.40802573000002</c:v>
                </c:pt>
                <c:pt idx="275">
                  <c:v>447.00183464999998</c:v>
                </c:pt>
                <c:pt idx="276">
                  <c:v>446.51771192000001</c:v>
                </c:pt>
                <c:pt idx="277">
                  <c:v>446.01737102999999</c:v>
                </c:pt>
                <c:pt idx="278">
                  <c:v>445.54613269000004</c:v>
                </c:pt>
                <c:pt idx="279">
                  <c:v>444.97581116000003</c:v>
                </c:pt>
                <c:pt idx="280">
                  <c:v>444.43485943000002</c:v>
                </c:pt>
                <c:pt idx="281">
                  <c:v>443.79811555000003</c:v>
                </c:pt>
                <c:pt idx="282">
                  <c:v>443.30378303999998</c:v>
                </c:pt>
                <c:pt idx="283">
                  <c:v>442.73886424</c:v>
                </c:pt>
                <c:pt idx="284">
                  <c:v>442.11181683000001</c:v>
                </c:pt>
                <c:pt idx="285">
                  <c:v>441.57901167</c:v>
                </c:pt>
                <c:pt idx="286">
                  <c:v>441.05141330000004</c:v>
                </c:pt>
                <c:pt idx="287">
                  <c:v>440.49447715000002</c:v>
                </c:pt>
                <c:pt idx="288">
                  <c:v>440.05534446000001</c:v>
                </c:pt>
                <c:pt idx="289">
                  <c:v>439.54062884000001</c:v>
                </c:pt>
                <c:pt idx="290">
                  <c:v>439.00819823</c:v>
                </c:pt>
                <c:pt idx="291">
                  <c:v>438.44650744</c:v>
                </c:pt>
                <c:pt idx="292">
                  <c:v>438.02196499000001</c:v>
                </c:pt>
                <c:pt idx="293">
                  <c:v>437.49516728000003</c:v>
                </c:pt>
                <c:pt idx="294">
                  <c:v>437.11838545000001</c:v>
                </c:pt>
                <c:pt idx="295">
                  <c:v>436.66088596000003</c:v>
                </c:pt>
                <c:pt idx="296">
                  <c:v>436.23622820000003</c:v>
                </c:pt>
                <c:pt idx="297">
                  <c:v>435.79224443999999</c:v>
                </c:pt>
                <c:pt idx="298">
                  <c:v>435.45266147000001</c:v>
                </c:pt>
                <c:pt idx="299">
                  <c:v>434.96275781999998</c:v>
                </c:pt>
                <c:pt idx="300">
                  <c:v>434.54823271999999</c:v>
                </c:pt>
                <c:pt idx="301">
                  <c:v>434.01138437000003</c:v>
                </c:pt>
                <c:pt idx="302">
                  <c:v>433.51167427000001</c:v>
                </c:pt>
                <c:pt idx="303">
                  <c:v>433.09378932999999</c:v>
                </c:pt>
                <c:pt idx="304">
                  <c:v>432.59971111999999</c:v>
                </c:pt>
                <c:pt idx="305">
                  <c:v>432.19898552000001</c:v>
                </c:pt>
                <c:pt idx="306">
                  <c:v>431.73998864999999</c:v>
                </c:pt>
                <c:pt idx="307">
                  <c:v>431.32663607000001</c:v>
                </c:pt>
                <c:pt idx="308">
                  <c:v>430.75307813000001</c:v>
                </c:pt>
                <c:pt idx="309">
                  <c:v>430.3234779</c:v>
                </c:pt>
                <c:pt idx="310">
                  <c:v>429.90958409000001</c:v>
                </c:pt>
                <c:pt idx="311">
                  <c:v>429.43862548000004</c:v>
                </c:pt>
                <c:pt idx="312">
                  <c:v>428.94804490000001</c:v>
                </c:pt>
                <c:pt idx="313">
                  <c:v>428.48578680000003</c:v>
                </c:pt>
                <c:pt idx="314">
                  <c:v>428.04878749</c:v>
                </c:pt>
                <c:pt idx="315">
                  <c:v>427.62186553000004</c:v>
                </c:pt>
                <c:pt idx="316">
                  <c:v>427.62186553000004</c:v>
                </c:pt>
                <c:pt idx="317">
                  <c:v>426.75515954000002</c:v>
                </c:pt>
                <c:pt idx="318">
                  <c:v>426.75515954000002</c:v>
                </c:pt>
                <c:pt idx="319">
                  <c:v>425.68963100000002</c:v>
                </c:pt>
                <c:pt idx="320">
                  <c:v>425.09731378000004</c:v>
                </c:pt>
                <c:pt idx="321">
                  <c:v>424.5047237</c:v>
                </c:pt>
                <c:pt idx="322">
                  <c:v>423.84050255</c:v>
                </c:pt>
                <c:pt idx="323">
                  <c:v>423.25506201000002</c:v>
                </c:pt>
                <c:pt idx="324">
                  <c:v>422.71833730000003</c:v>
                </c:pt>
                <c:pt idx="325">
                  <c:v>422.12410291000003</c:v>
                </c:pt>
                <c:pt idx="326">
                  <c:v>421.55586181000001</c:v>
                </c:pt>
                <c:pt idx="327">
                  <c:v>421.07347314000003</c:v>
                </c:pt>
                <c:pt idx="328">
                  <c:v>420.48713908000002</c:v>
                </c:pt>
                <c:pt idx="329">
                  <c:v>419.91996735999999</c:v>
                </c:pt>
                <c:pt idx="330">
                  <c:v>419.33105694</c:v>
                </c:pt>
                <c:pt idx="331">
                  <c:v>418.58081072000004</c:v>
                </c:pt>
                <c:pt idx="332">
                  <c:v>417.78100499000004</c:v>
                </c:pt>
                <c:pt idx="333">
                  <c:v>417.01199772000001</c:v>
                </c:pt>
                <c:pt idx="334">
                  <c:v>416.22121021999999</c:v>
                </c:pt>
                <c:pt idx="335">
                  <c:v>416.22121021999999</c:v>
                </c:pt>
                <c:pt idx="336">
                  <c:v>414.78366943000003</c:v>
                </c:pt>
                <c:pt idx="337">
                  <c:v>414.06957136</c:v>
                </c:pt>
                <c:pt idx="338">
                  <c:v>413.38018353000001</c:v>
                </c:pt>
                <c:pt idx="339">
                  <c:v>412.58211930000004</c:v>
                </c:pt>
                <c:pt idx="340">
                  <c:v>411.75008018</c:v>
                </c:pt>
                <c:pt idx="341">
                  <c:v>411.03359655000003</c:v>
                </c:pt>
                <c:pt idx="342">
                  <c:v>410.16442728999999</c:v>
                </c:pt>
                <c:pt idx="343">
                  <c:v>409.42165557999999</c:v>
                </c:pt>
                <c:pt idx="344">
                  <c:v>408.78660021000002</c:v>
                </c:pt>
                <c:pt idx="345">
                  <c:v>408.03384846</c:v>
                </c:pt>
                <c:pt idx="346">
                  <c:v>407.20901980999997</c:v>
                </c:pt>
                <c:pt idx="347">
                  <c:v>406.40442644000001</c:v>
                </c:pt>
                <c:pt idx="348">
                  <c:v>405.51899367999999</c:v>
                </c:pt>
                <c:pt idx="349">
                  <c:v>404.59196165000003</c:v>
                </c:pt>
                <c:pt idx="350">
                  <c:v>403.8438898</c:v>
                </c:pt>
                <c:pt idx="351">
                  <c:v>402.99363661000001</c:v>
                </c:pt>
                <c:pt idx="352">
                  <c:v>402.31084553000005</c:v>
                </c:pt>
                <c:pt idx="353">
                  <c:v>401.70679516000001</c:v>
                </c:pt>
                <c:pt idx="354">
                  <c:v>400.85250421000001</c:v>
                </c:pt>
                <c:pt idx="355">
                  <c:v>400.18714140999998</c:v>
                </c:pt>
                <c:pt idx="356">
                  <c:v>399.40372006000001</c:v>
                </c:pt>
                <c:pt idx="357">
                  <c:v>399.40372006000001</c:v>
                </c:pt>
                <c:pt idx="358">
                  <c:v>397.92048497000002</c:v>
                </c:pt>
                <c:pt idx="359">
                  <c:v>397.13328024999998</c:v>
                </c:pt>
                <c:pt idx="360">
                  <c:v>396.28029626</c:v>
                </c:pt>
                <c:pt idx="361">
                  <c:v>395.55594492</c:v>
                </c:pt>
                <c:pt idx="362">
                  <c:v>394.74371510000003</c:v>
                </c:pt>
                <c:pt idx="363">
                  <c:v>393.86165646000001</c:v>
                </c:pt>
                <c:pt idx="364">
                  <c:v>393.18735322999999</c:v>
                </c:pt>
                <c:pt idx="365">
                  <c:v>392.42300620000003</c:v>
                </c:pt>
                <c:pt idx="366">
                  <c:v>391.60830472999999</c:v>
                </c:pt>
                <c:pt idx="367">
                  <c:v>390.79776549000002</c:v>
                </c:pt>
                <c:pt idx="368">
                  <c:v>389.93139307000001</c:v>
                </c:pt>
                <c:pt idx="369">
                  <c:v>389.09475973000002</c:v>
                </c:pt>
                <c:pt idx="370">
                  <c:v>388.21203071000002</c:v>
                </c:pt>
                <c:pt idx="371">
                  <c:v>387.22987167000002</c:v>
                </c:pt>
                <c:pt idx="372">
                  <c:v>386.36947772000002</c:v>
                </c:pt>
                <c:pt idx="373">
                  <c:v>386.36947772000002</c:v>
                </c:pt>
                <c:pt idx="374">
                  <c:v>384.68528309999999</c:v>
                </c:pt>
                <c:pt idx="375">
                  <c:v>383.89743783</c:v>
                </c:pt>
                <c:pt idx="376">
                  <c:v>383.14937202999999</c:v>
                </c:pt>
                <c:pt idx="377">
                  <c:v>382.30897842000002</c:v>
                </c:pt>
                <c:pt idx="378">
                  <c:v>382.30897842000002</c:v>
                </c:pt>
                <c:pt idx="379">
                  <c:v>382.30897842000002</c:v>
                </c:pt>
                <c:pt idx="380">
                  <c:v>380.07491128000004</c:v>
                </c:pt>
                <c:pt idx="381">
                  <c:v>379.22204036000005</c:v>
                </c:pt>
                <c:pt idx="382">
                  <c:v>378.47479143999999</c:v>
                </c:pt>
                <c:pt idx="383">
                  <c:v>377.74629554000001</c:v>
                </c:pt>
                <c:pt idx="384">
                  <c:v>377.02191115000005</c:v>
                </c:pt>
                <c:pt idx="385">
                  <c:v>376.17599351000001</c:v>
                </c:pt>
                <c:pt idx="386">
                  <c:v>375.45603542000003</c:v>
                </c:pt>
                <c:pt idx="387">
                  <c:v>374.66704198000002</c:v>
                </c:pt>
                <c:pt idx="388">
                  <c:v>373.89934031000001</c:v>
                </c:pt>
                <c:pt idx="389">
                  <c:v>373.25103373000002</c:v>
                </c:pt>
                <c:pt idx="390">
                  <c:v>372.59223079000003</c:v>
                </c:pt>
                <c:pt idx="391">
                  <c:v>371.95778957000005</c:v>
                </c:pt>
                <c:pt idx="392">
                  <c:v>371.37337186000002</c:v>
                </c:pt>
                <c:pt idx="393">
                  <c:v>371.37337186000002</c:v>
                </c:pt>
                <c:pt idx="394">
                  <c:v>369.90422016000002</c:v>
                </c:pt>
                <c:pt idx="395">
                  <c:v>369.21588012000001</c:v>
                </c:pt>
                <c:pt idx="396">
                  <c:v>368.58139213000004</c:v>
                </c:pt>
                <c:pt idx="397">
                  <c:v>367.92303342000002</c:v>
                </c:pt>
                <c:pt idx="398">
                  <c:v>367.27472350000005</c:v>
                </c:pt>
                <c:pt idx="399">
                  <c:v>366.69288173000001</c:v>
                </c:pt>
                <c:pt idx="400">
                  <c:v>366.11439125000004</c:v>
                </c:pt>
                <c:pt idx="401">
                  <c:v>364.31724672000001</c:v>
                </c:pt>
                <c:pt idx="402">
                  <c:v>363.71273059999999</c:v>
                </c:pt>
                <c:pt idx="403">
                  <c:v>362.98987351000005</c:v>
                </c:pt>
                <c:pt idx="404">
                  <c:v>360.37629289</c:v>
                </c:pt>
                <c:pt idx="405">
                  <c:v>359.51563486999999</c:v>
                </c:pt>
                <c:pt idx="406">
                  <c:v>358.72556853000003</c:v>
                </c:pt>
                <c:pt idx="407">
                  <c:v>357.90212108000003</c:v>
                </c:pt>
                <c:pt idx="408">
                  <c:v>357.09998746999997</c:v>
                </c:pt>
                <c:pt idx="409">
                  <c:v>356.32451549000001</c:v>
                </c:pt>
                <c:pt idx="410">
                  <c:v>355.45280401000002</c:v>
                </c:pt>
                <c:pt idx="411">
                  <c:v>354.69721541000001</c:v>
                </c:pt>
                <c:pt idx="412">
                  <c:v>352.66835357000002</c:v>
                </c:pt>
                <c:pt idx="413">
                  <c:v>351.96171988000003</c:v>
                </c:pt>
                <c:pt idx="414">
                  <c:v>351.39607429</c:v>
                </c:pt>
                <c:pt idx="415">
                  <c:v>350.64574904000006</c:v>
                </c:pt>
                <c:pt idx="416">
                  <c:v>349.83965038000002</c:v>
                </c:pt>
                <c:pt idx="417">
                  <c:v>349.09667444000002</c:v>
                </c:pt>
                <c:pt idx="418">
                  <c:v>349.09667444000002</c:v>
                </c:pt>
                <c:pt idx="419">
                  <c:v>347.79262713000003</c:v>
                </c:pt>
                <c:pt idx="420">
                  <c:v>347.12410265000005</c:v>
                </c:pt>
                <c:pt idx="421">
                  <c:v>346.31099162999999</c:v>
                </c:pt>
                <c:pt idx="422">
                  <c:v>345.44101820000003</c:v>
                </c:pt>
                <c:pt idx="423">
                  <c:v>344.54503776000001</c:v>
                </c:pt>
                <c:pt idx="424">
                  <c:v>343.65985320000004</c:v>
                </c:pt>
                <c:pt idx="425">
                  <c:v>342.74853639000003</c:v>
                </c:pt>
                <c:pt idx="426">
                  <c:v>341.84773824000001</c:v>
                </c:pt>
                <c:pt idx="427">
                  <c:v>340.95205496000005</c:v>
                </c:pt>
                <c:pt idx="428">
                  <c:v>340.04844200000002</c:v>
                </c:pt>
                <c:pt idx="429">
                  <c:v>339.24142387000001</c:v>
                </c:pt>
                <c:pt idx="430">
                  <c:v>338.38745206999999</c:v>
                </c:pt>
                <c:pt idx="431">
                  <c:v>337.46409246000002</c:v>
                </c:pt>
                <c:pt idx="432">
                  <c:v>336.63082142000002</c:v>
                </c:pt>
                <c:pt idx="433">
                  <c:v>335.73799624000003</c:v>
                </c:pt>
                <c:pt idx="434">
                  <c:v>334.92617075999999</c:v>
                </c:pt>
                <c:pt idx="435">
                  <c:v>334.10854153000002</c:v>
                </c:pt>
                <c:pt idx="436">
                  <c:v>333.28852452000001</c:v>
                </c:pt>
                <c:pt idx="437">
                  <c:v>332.57874396</c:v>
                </c:pt>
                <c:pt idx="438">
                  <c:v>331.68021308000004</c:v>
                </c:pt>
                <c:pt idx="439">
                  <c:v>330.80493751</c:v>
                </c:pt>
                <c:pt idx="440">
                  <c:v>329.86152886000002</c:v>
                </c:pt>
                <c:pt idx="441">
                  <c:v>328.87204956000005</c:v>
                </c:pt>
                <c:pt idx="442">
                  <c:v>328.06330034000001</c:v>
                </c:pt>
                <c:pt idx="443">
                  <c:v>327.17501045</c:v>
                </c:pt>
                <c:pt idx="444">
                  <c:v>326.35109384999998</c:v>
                </c:pt>
                <c:pt idx="445">
                  <c:v>325.37225268999998</c:v>
                </c:pt>
                <c:pt idx="446">
                  <c:v>324.36177129999999</c:v>
                </c:pt>
                <c:pt idx="447">
                  <c:v>323.4455188</c:v>
                </c:pt>
                <c:pt idx="448">
                  <c:v>322.51006762999998</c:v>
                </c:pt>
                <c:pt idx="449">
                  <c:v>321.61275794000005</c:v>
                </c:pt>
                <c:pt idx="450">
                  <c:v>320.58706803000001</c:v>
                </c:pt>
                <c:pt idx="451">
                  <c:v>319.54483516000005</c:v>
                </c:pt>
                <c:pt idx="452">
                  <c:v>318.46479367000001</c:v>
                </c:pt>
                <c:pt idx="453">
                  <c:v>318.46479367000001</c:v>
                </c:pt>
                <c:pt idx="454">
                  <c:v>316.51253789999998</c:v>
                </c:pt>
                <c:pt idx="455">
                  <c:v>315.55671065000001</c:v>
                </c:pt>
                <c:pt idx="456">
                  <c:v>315.55671065000001</c:v>
                </c:pt>
                <c:pt idx="457">
                  <c:v>313.42808376000005</c:v>
                </c:pt>
                <c:pt idx="458">
                  <c:v>312.28299668</c:v>
                </c:pt>
                <c:pt idx="459">
                  <c:v>311.14050828000001</c:v>
                </c:pt>
                <c:pt idx="460">
                  <c:v>310.03194653999998</c:v>
                </c:pt>
                <c:pt idx="461">
                  <c:v>310.03194653999998</c:v>
                </c:pt>
                <c:pt idx="462">
                  <c:v>307.35035267000001</c:v>
                </c:pt>
                <c:pt idx="463">
                  <c:v>307.35035267000001</c:v>
                </c:pt>
                <c:pt idx="464">
                  <c:v>307.35035267000001</c:v>
                </c:pt>
                <c:pt idx="465">
                  <c:v>303.66638411000002</c:v>
                </c:pt>
                <c:pt idx="466">
                  <c:v>302.40398735000002</c:v>
                </c:pt>
                <c:pt idx="467">
                  <c:v>302.40398735000002</c:v>
                </c:pt>
                <c:pt idx="468">
                  <c:v>302.40398735000002</c:v>
                </c:pt>
                <c:pt idx="469">
                  <c:v>299.28077890999998</c:v>
                </c:pt>
                <c:pt idx="470">
                  <c:v>297.91784589999997</c:v>
                </c:pt>
                <c:pt idx="471">
                  <c:v>296.69140317</c:v>
                </c:pt>
                <c:pt idx="472">
                  <c:v>295.60521158</c:v>
                </c:pt>
                <c:pt idx="473">
                  <c:v>294.59264109999998</c:v>
                </c:pt>
                <c:pt idx="474">
                  <c:v>293.64695626000002</c:v>
                </c:pt>
                <c:pt idx="475">
                  <c:v>292.60173780000002</c:v>
                </c:pt>
                <c:pt idx="476">
                  <c:v>291.62913041000002</c:v>
                </c:pt>
                <c:pt idx="477">
                  <c:v>290.64326284999999</c:v>
                </c:pt>
                <c:pt idx="478">
                  <c:v>289.65951673000001</c:v>
                </c:pt>
                <c:pt idx="479">
                  <c:v>288.85461358999999</c:v>
                </c:pt>
                <c:pt idx="480">
                  <c:v>286.41408602000001</c:v>
                </c:pt>
                <c:pt idx="481">
                  <c:v>285.64915191</c:v>
                </c:pt>
                <c:pt idx="482">
                  <c:v>284.91463291000002</c:v>
                </c:pt>
                <c:pt idx="483">
                  <c:v>284.14881857</c:v>
                </c:pt>
                <c:pt idx="484">
                  <c:v>282.44135975</c:v>
                </c:pt>
                <c:pt idx="485">
                  <c:v>281.79928214</c:v>
                </c:pt>
                <c:pt idx="486">
                  <c:v>281.16720118000001</c:v>
                </c:pt>
                <c:pt idx="487">
                  <c:v>280.42151569000004</c:v>
                </c:pt>
                <c:pt idx="488">
                  <c:v>279.75198406000004</c:v>
                </c:pt>
                <c:pt idx="489">
                  <c:v>279.07257999000001</c:v>
                </c:pt>
                <c:pt idx="490">
                  <c:v>278.29190919000001</c:v>
                </c:pt>
                <c:pt idx="491">
                  <c:v>275.92402095</c:v>
                </c:pt>
                <c:pt idx="492">
                  <c:v>273.32603979000004</c:v>
                </c:pt>
                <c:pt idx="493">
                  <c:v>272.40205108999999</c:v>
                </c:pt>
                <c:pt idx="494">
                  <c:v>271.35584254000003</c:v>
                </c:pt>
                <c:pt idx="495">
                  <c:v>270.42972577</c:v>
                </c:pt>
                <c:pt idx="496">
                  <c:v>269.42270724000002</c:v>
                </c:pt>
                <c:pt idx="497">
                  <c:v>268.41885188999998</c:v>
                </c:pt>
                <c:pt idx="498">
                  <c:v>267.47105419000002</c:v>
                </c:pt>
                <c:pt idx="499">
                  <c:v>267.47105419000002</c:v>
                </c:pt>
                <c:pt idx="500">
                  <c:v>267.47105419000002</c:v>
                </c:pt>
                <c:pt idx="501">
                  <c:v>264.27418640000002</c:v>
                </c:pt>
                <c:pt idx="502">
                  <c:v>263.37523141000003</c:v>
                </c:pt>
                <c:pt idx="503">
                  <c:v>262.32171706000003</c:v>
                </c:pt>
                <c:pt idx="504">
                  <c:v>261.32262646000004</c:v>
                </c:pt>
                <c:pt idx="505">
                  <c:v>260.42854755000002</c:v>
                </c:pt>
                <c:pt idx="506">
                  <c:v>259.48152021999999</c:v>
                </c:pt>
                <c:pt idx="507">
                  <c:v>258.56136788999999</c:v>
                </c:pt>
                <c:pt idx="508">
                  <c:v>257.62101332000003</c:v>
                </c:pt>
                <c:pt idx="509">
                  <c:v>256.82401003000001</c:v>
                </c:pt>
                <c:pt idx="510">
                  <c:v>255.80858658</c:v>
                </c:pt>
                <c:pt idx="511">
                  <c:v>255.80858658</c:v>
                </c:pt>
                <c:pt idx="512">
                  <c:v>252.22682459000004</c:v>
                </c:pt>
                <c:pt idx="513">
                  <c:v>248.95724018999999</c:v>
                </c:pt>
                <c:pt idx="514">
                  <c:v>248.07829643000002</c:v>
                </c:pt>
                <c:pt idx="515">
                  <c:v>248.07829643000002</c:v>
                </c:pt>
                <c:pt idx="516">
                  <c:v>246.49410088000002</c:v>
                </c:pt>
                <c:pt idx="517">
                  <c:v>245.54508250999999</c:v>
                </c:pt>
                <c:pt idx="518">
                  <c:v>244.71372696000003</c:v>
                </c:pt>
                <c:pt idx="519">
                  <c:v>244.71372696000003</c:v>
                </c:pt>
                <c:pt idx="520">
                  <c:v>242.66530274000002</c:v>
                </c:pt>
                <c:pt idx="521">
                  <c:v>242.66530274000002</c:v>
                </c:pt>
                <c:pt idx="522">
                  <c:v>240.70298468999999</c:v>
                </c:pt>
                <c:pt idx="523">
                  <c:v>240.70298468999999</c:v>
                </c:pt>
                <c:pt idx="524">
                  <c:v>240.70298468999999</c:v>
                </c:pt>
                <c:pt idx="525">
                  <c:v>240.70298468999999</c:v>
                </c:pt>
                <c:pt idx="526">
                  <c:v>236.93609494000003</c:v>
                </c:pt>
                <c:pt idx="527">
                  <c:v>236.93609494000003</c:v>
                </c:pt>
                <c:pt idx="528">
                  <c:v>230.89431751000001</c:v>
                </c:pt>
                <c:pt idx="529">
                  <c:v>226.06265612999999</c:v>
                </c:pt>
                <c:pt idx="530">
                  <c:v>226.06265612999999</c:v>
                </c:pt>
                <c:pt idx="531">
                  <c:v>224.57170868000003</c:v>
                </c:pt>
                <c:pt idx="532">
                  <c:v>223.53524569000001</c:v>
                </c:pt>
                <c:pt idx="533">
                  <c:v>222.61043563999999</c:v>
                </c:pt>
                <c:pt idx="534">
                  <c:v>221.66270362</c:v>
                </c:pt>
                <c:pt idx="535">
                  <c:v>221.66270362</c:v>
                </c:pt>
                <c:pt idx="536">
                  <c:v>219.76960479000002</c:v>
                </c:pt>
                <c:pt idx="537">
                  <c:v>218.63375351000002</c:v>
                </c:pt>
                <c:pt idx="538">
                  <c:v>217.73685836999999</c:v>
                </c:pt>
                <c:pt idx="539">
                  <c:v>216.75642076000003</c:v>
                </c:pt>
                <c:pt idx="540">
                  <c:v>216.75642076000003</c:v>
                </c:pt>
                <c:pt idx="541">
                  <c:v>213.12727751</c:v>
                </c:pt>
                <c:pt idx="542">
                  <c:v>212.21633871</c:v>
                </c:pt>
                <c:pt idx="543">
                  <c:v>211.38689169000003</c:v>
                </c:pt>
                <c:pt idx="544">
                  <c:v>210.60919591999999</c:v>
                </c:pt>
                <c:pt idx="545">
                  <c:v>209.91013872000002</c:v>
                </c:pt>
                <c:pt idx="546">
                  <c:v>209.10143260000001</c:v>
                </c:pt>
                <c:pt idx="547">
                  <c:v>208.37771805</c:v>
                </c:pt>
                <c:pt idx="548">
                  <c:v>208.37771805</c:v>
                </c:pt>
                <c:pt idx="549">
                  <c:v>208.37771805</c:v>
                </c:pt>
                <c:pt idx="550">
                  <c:v>205.51373153000003</c:v>
                </c:pt>
                <c:pt idx="551">
                  <c:v>204.76516351999999</c:v>
                </c:pt>
                <c:pt idx="552">
                  <c:v>204.76516351999999</c:v>
                </c:pt>
                <c:pt idx="553">
                  <c:v>202.41739340999999</c:v>
                </c:pt>
                <c:pt idx="554">
                  <c:v>202.41739340999999</c:v>
                </c:pt>
                <c:pt idx="555">
                  <c:v>200.78306373000004</c:v>
                </c:pt>
                <c:pt idx="556">
                  <c:v>200.23099640999999</c:v>
                </c:pt>
                <c:pt idx="557">
                  <c:v>199.47088195999999</c:v>
                </c:pt>
                <c:pt idx="558">
                  <c:v>198.86817311999999</c:v>
                </c:pt>
                <c:pt idx="559">
                  <c:v>198.07213087000002</c:v>
                </c:pt>
                <c:pt idx="560">
                  <c:v>198.07213087000002</c:v>
                </c:pt>
                <c:pt idx="561">
                  <c:v>198.07213087000002</c:v>
                </c:pt>
                <c:pt idx="562">
                  <c:v>196.23088197999999</c:v>
                </c:pt>
                <c:pt idx="563">
                  <c:v>195.5913496</c:v>
                </c:pt>
                <c:pt idx="564">
                  <c:v>195.5913496</c:v>
                </c:pt>
                <c:pt idx="565">
                  <c:v>194.59167210000004</c:v>
                </c:pt>
                <c:pt idx="566">
                  <c:v>194.12588097000003</c:v>
                </c:pt>
                <c:pt idx="567">
                  <c:v>193.53123725</c:v>
                </c:pt>
                <c:pt idx="568">
                  <c:v>192.93478775</c:v>
                </c:pt>
                <c:pt idx="569">
                  <c:v>192.07551796000001</c:v>
                </c:pt>
                <c:pt idx="570">
                  <c:v>191.59672621999999</c:v>
                </c:pt>
                <c:pt idx="571">
                  <c:v>189.94370687000003</c:v>
                </c:pt>
                <c:pt idx="572">
                  <c:v>189.30544676</c:v>
                </c:pt>
                <c:pt idx="573">
                  <c:v>188.83446106000002</c:v>
                </c:pt>
                <c:pt idx="574">
                  <c:v>188.83446106000002</c:v>
                </c:pt>
                <c:pt idx="575">
                  <c:v>186.61902800000001</c:v>
                </c:pt>
                <c:pt idx="576">
                  <c:v>186.61902800000001</c:v>
                </c:pt>
                <c:pt idx="577">
                  <c:v>186.61902800000001</c:v>
                </c:pt>
                <c:pt idx="578">
                  <c:v>186.61902800000001</c:v>
                </c:pt>
                <c:pt idx="579">
                  <c:v>186.61902800000001</c:v>
                </c:pt>
                <c:pt idx="580">
                  <c:v>186.61902800000001</c:v>
                </c:pt>
                <c:pt idx="581">
                  <c:v>186.61902800000001</c:v>
                </c:pt>
                <c:pt idx="582">
                  <c:v>184.47123271999999</c:v>
                </c:pt>
                <c:pt idx="583">
                  <c:v>183.82521835</c:v>
                </c:pt>
                <c:pt idx="584">
                  <c:v>183.19565329</c:v>
                </c:pt>
                <c:pt idx="585">
                  <c:v>182.80357777</c:v>
                </c:pt>
                <c:pt idx="586">
                  <c:v>182.44934742000004</c:v>
                </c:pt>
                <c:pt idx="587">
                  <c:v>180.75027252000001</c:v>
                </c:pt>
                <c:pt idx="588">
                  <c:v>179.03900654</c:v>
                </c:pt>
                <c:pt idx="589">
                  <c:v>177.14754228999999</c:v>
                </c:pt>
                <c:pt idx="590">
                  <c:v>177.14754228999999</c:v>
                </c:pt>
                <c:pt idx="591">
                  <c:v>175.77336617000003</c:v>
                </c:pt>
                <c:pt idx="592">
                  <c:v>175.77336617000003</c:v>
                </c:pt>
                <c:pt idx="593">
                  <c:v>173.86094482999999</c:v>
                </c:pt>
                <c:pt idx="594">
                  <c:v>170.99022539000003</c:v>
                </c:pt>
                <c:pt idx="595">
                  <c:v>170.99022539000003</c:v>
                </c:pt>
                <c:pt idx="596">
                  <c:v>170.99022539000003</c:v>
                </c:pt>
                <c:pt idx="597">
                  <c:v>170.99022539000003</c:v>
                </c:pt>
                <c:pt idx="598">
                  <c:v>161.30202616000003</c:v>
                </c:pt>
                <c:pt idx="599">
                  <c:v>160.53390698000004</c:v>
                </c:pt>
                <c:pt idx="600">
                  <c:v>159.77716375</c:v>
                </c:pt>
                <c:pt idx="601">
                  <c:v>159.77716375</c:v>
                </c:pt>
                <c:pt idx="602">
                  <c:v>159.77716375</c:v>
                </c:pt>
                <c:pt idx="603">
                  <c:v>156.84972106999999</c:v>
                </c:pt>
                <c:pt idx="604">
                  <c:v>156.84972106999999</c:v>
                </c:pt>
                <c:pt idx="605">
                  <c:v>153.08016265999998</c:v>
                </c:pt>
                <c:pt idx="606">
                  <c:v>153.08016265999998</c:v>
                </c:pt>
                <c:pt idx="607">
                  <c:v>151.05910361000002</c:v>
                </c:pt>
                <c:pt idx="608">
                  <c:v>151.05910361000002</c:v>
                </c:pt>
                <c:pt idx="609">
                  <c:v>149.07540112999999</c:v>
                </c:pt>
                <c:pt idx="610">
                  <c:v>149.07540112999999</c:v>
                </c:pt>
                <c:pt idx="611">
                  <c:v>146.89358332</c:v>
                </c:pt>
                <c:pt idx="612">
                  <c:v>146.89358332</c:v>
                </c:pt>
                <c:pt idx="613">
                  <c:v>145.22201701</c:v>
                </c:pt>
                <c:pt idx="614">
                  <c:v>145.22201701</c:v>
                </c:pt>
                <c:pt idx="615">
                  <c:v>143.14553415</c:v>
                </c:pt>
                <c:pt idx="616">
                  <c:v>143.14553415</c:v>
                </c:pt>
                <c:pt idx="617">
                  <c:v>143.14553415</c:v>
                </c:pt>
                <c:pt idx="618">
                  <c:v>140.38328103000003</c:v>
                </c:pt>
                <c:pt idx="619">
                  <c:v>140.38328103000003</c:v>
                </c:pt>
                <c:pt idx="620">
                  <c:v>138.62911957</c:v>
                </c:pt>
                <c:pt idx="621">
                  <c:v>137.33015432000002</c:v>
                </c:pt>
                <c:pt idx="622">
                  <c:v>136.48647040000003</c:v>
                </c:pt>
                <c:pt idx="623">
                  <c:v>135.61948460000002</c:v>
                </c:pt>
                <c:pt idx="624">
                  <c:v>134.70240252000002</c:v>
                </c:pt>
                <c:pt idx="625">
                  <c:v>133.90789329</c:v>
                </c:pt>
                <c:pt idx="626">
                  <c:v>132.80491176000004</c:v>
                </c:pt>
                <c:pt idx="627">
                  <c:v>131.97922356000004</c:v>
                </c:pt>
                <c:pt idx="628">
                  <c:v>131.10026976</c:v>
                </c:pt>
                <c:pt idx="629">
                  <c:v>130.12525593000004</c:v>
                </c:pt>
                <c:pt idx="630">
                  <c:v>129.28436379999999</c:v>
                </c:pt>
                <c:pt idx="631">
                  <c:v>128.36439498999999</c:v>
                </c:pt>
                <c:pt idx="632">
                  <c:v>127.50358472999999</c:v>
                </c:pt>
                <c:pt idx="633">
                  <c:v>126.68104015999999</c:v>
                </c:pt>
                <c:pt idx="634">
                  <c:v>125.83509244999998</c:v>
                </c:pt>
                <c:pt idx="635">
                  <c:v>124.90127424000001</c:v>
                </c:pt>
                <c:pt idx="636">
                  <c:v>124.13632488</c:v>
                </c:pt>
                <c:pt idx="637">
                  <c:v>123.38380147999997</c:v>
                </c:pt>
                <c:pt idx="638">
                  <c:v>122.60996413999997</c:v>
                </c:pt>
                <c:pt idx="639">
                  <c:v>121.60301425999999</c:v>
                </c:pt>
                <c:pt idx="640">
                  <c:v>120.75605274000002</c:v>
                </c:pt>
                <c:pt idx="641">
                  <c:v>119.86170773999997</c:v>
                </c:pt>
                <c:pt idx="642">
                  <c:v>119.1253272</c:v>
                </c:pt>
                <c:pt idx="643">
                  <c:v>118.22917491999998</c:v>
                </c:pt>
                <c:pt idx="644">
                  <c:v>117.35583256</c:v>
                </c:pt>
                <c:pt idx="645">
                  <c:v>117.35583256</c:v>
                </c:pt>
                <c:pt idx="646">
                  <c:v>115.51443963000001</c:v>
                </c:pt>
                <c:pt idx="647">
                  <c:v>114.68739226000001</c:v>
                </c:pt>
                <c:pt idx="648">
                  <c:v>114.05899865000002</c:v>
                </c:pt>
                <c:pt idx="649">
                  <c:v>114.05899865000002</c:v>
                </c:pt>
                <c:pt idx="650">
                  <c:v>112.57348902</c:v>
                </c:pt>
                <c:pt idx="651">
                  <c:v>111.82360559999999</c:v>
                </c:pt>
                <c:pt idx="652">
                  <c:v>110.93453985000001</c:v>
                </c:pt>
                <c:pt idx="653">
                  <c:v>110.22373123999999</c:v>
                </c:pt>
                <c:pt idx="654">
                  <c:v>109.41046131</c:v>
                </c:pt>
                <c:pt idx="655">
                  <c:v>108.68140616999999</c:v>
                </c:pt>
                <c:pt idx="656">
                  <c:v>108.68140616999999</c:v>
                </c:pt>
                <c:pt idx="657">
                  <c:v>108.68140616999999</c:v>
                </c:pt>
                <c:pt idx="658">
                  <c:v>107.11320435999998</c:v>
                </c:pt>
                <c:pt idx="659">
                  <c:v>107.11320435999998</c:v>
                </c:pt>
                <c:pt idx="660">
                  <c:v>107.11320435999998</c:v>
                </c:pt>
                <c:pt idx="661">
                  <c:v>105.77583401000003</c:v>
                </c:pt>
                <c:pt idx="662">
                  <c:v>105.45455793000001</c:v>
                </c:pt>
                <c:pt idx="663">
                  <c:v>105.45455793000001</c:v>
                </c:pt>
                <c:pt idx="664">
                  <c:v>105.45455793000001</c:v>
                </c:pt>
                <c:pt idx="665">
                  <c:v>102.88349844000003</c:v>
                </c:pt>
                <c:pt idx="666">
                  <c:v>102.88349844000003</c:v>
                </c:pt>
                <c:pt idx="667">
                  <c:v>101.70641441000002</c:v>
                </c:pt>
                <c:pt idx="668">
                  <c:v>101.70641441000002</c:v>
                </c:pt>
                <c:pt idx="669">
                  <c:v>101.70641441000002</c:v>
                </c:pt>
                <c:pt idx="670">
                  <c:v>99.315873999999994</c:v>
                </c:pt>
                <c:pt idx="671">
                  <c:v>98.790063389999986</c:v>
                </c:pt>
                <c:pt idx="672">
                  <c:v>97.903472249999979</c:v>
                </c:pt>
                <c:pt idx="673">
                  <c:v>97.04750018999998</c:v>
                </c:pt>
                <c:pt idx="674">
                  <c:v>96.03607270000002</c:v>
                </c:pt>
                <c:pt idx="675">
                  <c:v>96.03607270000002</c:v>
                </c:pt>
                <c:pt idx="676">
                  <c:v>94.173747649999981</c:v>
                </c:pt>
                <c:pt idx="677">
                  <c:v>94.173747649999981</c:v>
                </c:pt>
                <c:pt idx="678">
                  <c:v>94.173747649999981</c:v>
                </c:pt>
                <c:pt idx="679">
                  <c:v>91.53860281999998</c:v>
                </c:pt>
                <c:pt idx="680">
                  <c:v>90.725010760000018</c:v>
                </c:pt>
                <c:pt idx="681">
                  <c:v>89.820999409999999</c:v>
                </c:pt>
                <c:pt idx="682">
                  <c:v>89.277763330000013</c:v>
                </c:pt>
                <c:pt idx="683">
                  <c:v>88.557708379999994</c:v>
                </c:pt>
                <c:pt idx="684">
                  <c:v>87.804064529999991</c:v>
                </c:pt>
                <c:pt idx="685">
                  <c:v>86.883792290000017</c:v>
                </c:pt>
                <c:pt idx="686">
                  <c:v>86.229963589999997</c:v>
                </c:pt>
                <c:pt idx="687">
                  <c:v>85.781373010000024</c:v>
                </c:pt>
                <c:pt idx="688">
                  <c:v>85.008137659999974</c:v>
                </c:pt>
                <c:pt idx="689">
                  <c:v>84.460159010000027</c:v>
                </c:pt>
                <c:pt idx="690">
                  <c:v>84.075798679999977</c:v>
                </c:pt>
                <c:pt idx="691">
                  <c:v>83.294620590000008</c:v>
                </c:pt>
                <c:pt idx="692">
                  <c:v>82.863703340000015</c:v>
                </c:pt>
                <c:pt idx="693">
                  <c:v>82.324776630000017</c:v>
                </c:pt>
                <c:pt idx="694">
                  <c:v>81.707403620000022</c:v>
                </c:pt>
                <c:pt idx="695">
                  <c:v>81.191990080000025</c:v>
                </c:pt>
                <c:pt idx="696">
                  <c:v>80.710464250000015</c:v>
                </c:pt>
                <c:pt idx="697">
                  <c:v>80.262278330000001</c:v>
                </c:pt>
                <c:pt idx="698">
                  <c:v>79.829283249999989</c:v>
                </c:pt>
                <c:pt idx="699">
                  <c:v>79.41436314000002</c:v>
                </c:pt>
                <c:pt idx="700">
                  <c:v>78.992049960000017</c:v>
                </c:pt>
                <c:pt idx="701">
                  <c:v>78.575663529999972</c:v>
                </c:pt>
                <c:pt idx="702">
                  <c:v>78.153791460000022</c:v>
                </c:pt>
                <c:pt idx="703">
                  <c:v>77.721540909999973</c:v>
                </c:pt>
                <c:pt idx="704">
                  <c:v>77.229431159999976</c:v>
                </c:pt>
                <c:pt idx="705">
                  <c:v>76.812570419999972</c:v>
                </c:pt>
                <c:pt idx="706">
                  <c:v>76.406756770000001</c:v>
                </c:pt>
                <c:pt idx="707">
                  <c:v>76.019095159999992</c:v>
                </c:pt>
                <c:pt idx="708">
                  <c:v>75.648559109999994</c:v>
                </c:pt>
                <c:pt idx="709">
                  <c:v>75.129743849999997</c:v>
                </c:pt>
                <c:pt idx="710">
                  <c:v>74.752483959999992</c:v>
                </c:pt>
                <c:pt idx="711">
                  <c:v>74.385457179999989</c:v>
                </c:pt>
                <c:pt idx="712">
                  <c:v>74.061264030000004</c:v>
                </c:pt>
                <c:pt idx="713">
                  <c:v>73.746585500000023</c:v>
                </c:pt>
                <c:pt idx="714">
                  <c:v>73.441497749999982</c:v>
                </c:pt>
                <c:pt idx="715">
                  <c:v>73.154582199999979</c:v>
                </c:pt>
                <c:pt idx="716">
                  <c:v>72.870938109999983</c:v>
                </c:pt>
                <c:pt idx="717">
                  <c:v>72.572353619999987</c:v>
                </c:pt>
                <c:pt idx="718">
                  <c:v>72.279443489999991</c:v>
                </c:pt>
                <c:pt idx="719">
                  <c:v>72.048310960000023</c:v>
                </c:pt>
                <c:pt idx="720">
                  <c:v>71.827107209999994</c:v>
                </c:pt>
                <c:pt idx="721">
                  <c:v>71.604473149999976</c:v>
                </c:pt>
                <c:pt idx="722">
                  <c:v>71.40525787</c:v>
                </c:pt>
                <c:pt idx="723">
                  <c:v>71.196414450000006</c:v>
                </c:pt>
                <c:pt idx="724">
                  <c:v>70.989397480000022</c:v>
                </c:pt>
                <c:pt idx="725">
                  <c:v>70.691536920000019</c:v>
                </c:pt>
                <c:pt idx="726">
                  <c:v>70.43507301999999</c:v>
                </c:pt>
                <c:pt idx="727">
                  <c:v>70.15352885999998</c:v>
                </c:pt>
                <c:pt idx="728">
                  <c:v>69.847236269999982</c:v>
                </c:pt>
                <c:pt idx="729">
                  <c:v>69.559339189999989</c:v>
                </c:pt>
                <c:pt idx="730">
                  <c:v>69.245970159999999</c:v>
                </c:pt>
                <c:pt idx="731">
                  <c:v>68.928139980000012</c:v>
                </c:pt>
                <c:pt idx="732">
                  <c:v>68.603283270000006</c:v>
                </c:pt>
                <c:pt idx="733">
                  <c:v>68.265170520000012</c:v>
                </c:pt>
                <c:pt idx="734">
                  <c:v>67.915135399999983</c:v>
                </c:pt>
                <c:pt idx="735">
                  <c:v>67.57062913999998</c:v>
                </c:pt>
                <c:pt idx="736">
                  <c:v>67.241432169999982</c:v>
                </c:pt>
                <c:pt idx="737">
                  <c:v>66.912653050000003</c:v>
                </c:pt>
                <c:pt idx="738">
                  <c:v>66.578417129999977</c:v>
                </c:pt>
                <c:pt idx="739">
                  <c:v>66.29583774000001</c:v>
                </c:pt>
                <c:pt idx="740">
                  <c:v>66.000062810000017</c:v>
                </c:pt>
                <c:pt idx="741">
                  <c:v>65.724994939999974</c:v>
                </c:pt>
                <c:pt idx="742">
                  <c:v>65.451718609999986</c:v>
                </c:pt>
                <c:pt idx="743">
                  <c:v>65.190618000000015</c:v>
                </c:pt>
                <c:pt idx="744">
                  <c:v>64.958983939999982</c:v>
                </c:pt>
                <c:pt idx="745">
                  <c:v>64.714415319999986</c:v>
                </c:pt>
                <c:pt idx="746">
                  <c:v>64.481257220000018</c:v>
                </c:pt>
                <c:pt idx="747">
                  <c:v>64.149658929999973</c:v>
                </c:pt>
                <c:pt idx="748">
                  <c:v>63.798196259999983</c:v>
                </c:pt>
                <c:pt idx="749">
                  <c:v>63.508760869999989</c:v>
                </c:pt>
                <c:pt idx="750">
                  <c:v>63.256698360000016</c:v>
                </c:pt>
                <c:pt idx="751">
                  <c:v>62.895599460000014</c:v>
                </c:pt>
                <c:pt idx="752">
                  <c:v>62.605899500000007</c:v>
                </c:pt>
                <c:pt idx="753">
                  <c:v>62.390674799999985</c:v>
                </c:pt>
                <c:pt idx="754">
                  <c:v>62.390674799999985</c:v>
                </c:pt>
                <c:pt idx="755">
                  <c:v>61.604167650000008</c:v>
                </c:pt>
                <c:pt idx="756">
                  <c:v>61.232593849999986</c:v>
                </c:pt>
                <c:pt idx="757">
                  <c:v>60.912498500000012</c:v>
                </c:pt>
                <c:pt idx="758">
                  <c:v>60.533148729999979</c:v>
                </c:pt>
                <c:pt idx="759">
                  <c:v>60.240140449999998</c:v>
                </c:pt>
                <c:pt idx="760">
                  <c:v>59.976128779999996</c:v>
                </c:pt>
                <c:pt idx="761">
                  <c:v>59.69272340000002</c:v>
                </c:pt>
                <c:pt idx="762">
                  <c:v>59.450328759999977</c:v>
                </c:pt>
                <c:pt idx="763">
                  <c:v>59.450328759999977</c:v>
                </c:pt>
                <c:pt idx="764">
                  <c:v>59.22854937999999</c:v>
                </c:pt>
                <c:pt idx="765">
                  <c:v>59.22854937999999</c:v>
                </c:pt>
                <c:pt idx="766">
                  <c:v>59.22854937999999</c:v>
                </c:pt>
                <c:pt idx="767">
                  <c:v>58.736796430000012</c:v>
                </c:pt>
                <c:pt idx="768">
                  <c:v>58.843696049999991</c:v>
                </c:pt>
                <c:pt idx="769">
                  <c:v>58.843696049999991</c:v>
                </c:pt>
                <c:pt idx="770">
                  <c:v>58.721247090000006</c:v>
                </c:pt>
                <c:pt idx="771">
                  <c:v>58.721247090000006</c:v>
                </c:pt>
                <c:pt idx="772">
                  <c:v>58.721247090000006</c:v>
                </c:pt>
                <c:pt idx="773">
                  <c:v>58.721247090000006</c:v>
                </c:pt>
                <c:pt idx="774">
                  <c:v>58.721247090000006</c:v>
                </c:pt>
                <c:pt idx="775">
                  <c:v>58.373485279999997</c:v>
                </c:pt>
                <c:pt idx="776">
                  <c:v>58.367687490000023</c:v>
                </c:pt>
                <c:pt idx="777">
                  <c:v>58.367687490000023</c:v>
                </c:pt>
                <c:pt idx="778">
                  <c:v>58.435972400000011</c:v>
                </c:pt>
                <c:pt idx="779">
                  <c:v>58.27898476</c:v>
                </c:pt>
                <c:pt idx="780">
                  <c:v>58.098435509999987</c:v>
                </c:pt>
                <c:pt idx="781">
                  <c:v>58.01461891000001</c:v>
                </c:pt>
                <c:pt idx="782">
                  <c:v>58.066927679999978</c:v>
                </c:pt>
                <c:pt idx="783">
                  <c:v>58.011484859999982</c:v>
                </c:pt>
                <c:pt idx="784">
                  <c:v>57.734877930000025</c:v>
                </c:pt>
                <c:pt idx="785">
                  <c:v>57.679087360000025</c:v>
                </c:pt>
                <c:pt idx="786">
                  <c:v>57.703879790000016</c:v>
                </c:pt>
                <c:pt idx="787">
                  <c:v>57.728629310000017</c:v>
                </c:pt>
                <c:pt idx="788">
                  <c:v>57.728629310000017</c:v>
                </c:pt>
                <c:pt idx="789">
                  <c:v>57.720662059999981</c:v>
                </c:pt>
                <c:pt idx="790">
                  <c:v>57.828734910000023</c:v>
                </c:pt>
                <c:pt idx="791">
                  <c:v>57.702477060000021</c:v>
                </c:pt>
                <c:pt idx="792">
                  <c:v>57.702477060000021</c:v>
                </c:pt>
                <c:pt idx="793">
                  <c:v>58.16728123</c:v>
                </c:pt>
                <c:pt idx="794">
                  <c:v>58.16728123</c:v>
                </c:pt>
                <c:pt idx="795">
                  <c:v>58.167428479999998</c:v>
                </c:pt>
                <c:pt idx="796">
                  <c:v>58.167428479999998</c:v>
                </c:pt>
                <c:pt idx="797">
                  <c:v>58.167428479999998</c:v>
                </c:pt>
                <c:pt idx="798">
                  <c:v>58.167428479999998</c:v>
                </c:pt>
                <c:pt idx="799">
                  <c:v>57.576434170000013</c:v>
                </c:pt>
                <c:pt idx="800">
                  <c:v>57.63642449000001</c:v>
                </c:pt>
                <c:pt idx="801">
                  <c:v>57.582598070000003</c:v>
                </c:pt>
                <c:pt idx="802">
                  <c:v>57.517116529999996</c:v>
                </c:pt>
                <c:pt idx="803">
                  <c:v>57.517116529999996</c:v>
                </c:pt>
                <c:pt idx="804">
                  <c:v>57.416438049999996</c:v>
                </c:pt>
                <c:pt idx="805">
                  <c:v>57.416438049999996</c:v>
                </c:pt>
                <c:pt idx="806">
                  <c:v>57.365487720000019</c:v>
                </c:pt>
                <c:pt idx="807">
                  <c:v>57.338007310000009</c:v>
                </c:pt>
                <c:pt idx="808">
                  <c:v>57.279576459999973</c:v>
                </c:pt>
                <c:pt idx="809">
                  <c:v>57.279576459999973</c:v>
                </c:pt>
                <c:pt idx="810">
                  <c:v>57.190472550000024</c:v>
                </c:pt>
                <c:pt idx="811">
                  <c:v>57.43118035000002</c:v>
                </c:pt>
                <c:pt idx="812">
                  <c:v>57.43118035000002</c:v>
                </c:pt>
                <c:pt idx="813">
                  <c:v>57.591576389999986</c:v>
                </c:pt>
                <c:pt idx="814">
                  <c:v>57.652839819999983</c:v>
                </c:pt>
                <c:pt idx="815">
                  <c:v>57.526919459999974</c:v>
                </c:pt>
                <c:pt idx="816">
                  <c:v>57.399628950000007</c:v>
                </c:pt>
                <c:pt idx="817">
                  <c:v>57.399628950000007</c:v>
                </c:pt>
                <c:pt idx="818">
                  <c:v>57.160197130000014</c:v>
                </c:pt>
                <c:pt idx="819">
                  <c:v>57.019540339999978</c:v>
                </c:pt>
                <c:pt idx="820">
                  <c:v>56.897468219999993</c:v>
                </c:pt>
                <c:pt idx="821">
                  <c:v>56.641772799999998</c:v>
                </c:pt>
                <c:pt idx="822">
                  <c:v>26.641772799999998</c:v>
                </c:pt>
                <c:pt idx="823">
                  <c:v>0</c:v>
                </c:pt>
              </c:numCache>
            </c:numRef>
          </c:xVal>
          <c:yVal>
            <c:numRef>
              <c:f>'Twenty Mile River (634)'!$G$35:$G$858</c:f>
              <c:numCache>
                <c:formatCode>General</c:formatCode>
                <c:ptCount val="824"/>
                <c:pt idx="0">
                  <c:v>30.236249999999998</c:v>
                </c:pt>
                <c:pt idx="1">
                  <c:v>14.7490234375</c:v>
                </c:pt>
                <c:pt idx="2">
                  <c:v>10.4019798875</c:v>
                </c:pt>
                <c:pt idx="3">
                  <c:v>10.435249555</c:v>
                </c:pt>
                <c:pt idx="4">
                  <c:v>10.4342729925</c:v>
                </c:pt>
                <c:pt idx="5">
                  <c:v>10.4342729925</c:v>
                </c:pt>
                <c:pt idx="6">
                  <c:v>10.43957307</c:v>
                </c:pt>
                <c:pt idx="7">
                  <c:v>10.299039950000001</c:v>
                </c:pt>
                <c:pt idx="8">
                  <c:v>10.300016512500001</c:v>
                </c:pt>
                <c:pt idx="9">
                  <c:v>10.365193470000001</c:v>
                </c:pt>
                <c:pt idx="10">
                  <c:v>10.217668317499999</c:v>
                </c:pt>
                <c:pt idx="11">
                  <c:v>10.256585985000001</c:v>
                </c:pt>
                <c:pt idx="12">
                  <c:v>10.289874635</c:v>
                </c:pt>
                <c:pt idx="13">
                  <c:v>10.3056051475</c:v>
                </c:pt>
                <c:pt idx="14">
                  <c:v>10.332515477499999</c:v>
                </c:pt>
                <c:pt idx="15">
                  <c:v>10.363645255</c:v>
                </c:pt>
                <c:pt idx="16">
                  <c:v>10.364414395000001</c:v>
                </c:pt>
                <c:pt idx="17">
                  <c:v>10.4278223125</c:v>
                </c:pt>
                <c:pt idx="18">
                  <c:v>10.4278223125</c:v>
                </c:pt>
                <c:pt idx="19">
                  <c:v>10.364414395000001</c:v>
                </c:pt>
                <c:pt idx="20">
                  <c:v>10.363437832500001</c:v>
                </c:pt>
                <c:pt idx="21">
                  <c:v>10.1844019925</c:v>
                </c:pt>
                <c:pt idx="22">
                  <c:v>10.14501477</c:v>
                </c:pt>
                <c:pt idx="23">
                  <c:v>10.111614960000001</c:v>
                </c:pt>
                <c:pt idx="24">
                  <c:v>9.8974054225000003</c:v>
                </c:pt>
                <c:pt idx="25">
                  <c:v>10.154200722500001</c:v>
                </c:pt>
                <c:pt idx="26">
                  <c:v>9.9186238200000005</c:v>
                </c:pt>
                <c:pt idx="27">
                  <c:v>9.7123013675000003</c:v>
                </c:pt>
                <c:pt idx="28">
                  <c:v>9.4937589375000009</c:v>
                </c:pt>
                <c:pt idx="29">
                  <c:v>9.7247343449999999</c:v>
                </c:pt>
                <c:pt idx="30">
                  <c:v>9.6796196999999999</c:v>
                </c:pt>
                <c:pt idx="31">
                  <c:v>9.5509681574999998</c:v>
                </c:pt>
                <c:pt idx="32">
                  <c:v>9.6523871774999996</c:v>
                </c:pt>
                <c:pt idx="33">
                  <c:v>9.3703939649999999</c:v>
                </c:pt>
                <c:pt idx="34">
                  <c:v>9.4007187124999998</c:v>
                </c:pt>
                <c:pt idx="35">
                  <c:v>9.1946117775000005</c:v>
                </c:pt>
                <c:pt idx="36">
                  <c:v>9.2180312449999988</c:v>
                </c:pt>
                <c:pt idx="37">
                  <c:v>8.9421059149999991</c:v>
                </c:pt>
                <c:pt idx="38">
                  <c:v>8.4681170925</c:v>
                </c:pt>
                <c:pt idx="39">
                  <c:v>7.5450483699999999</c:v>
                </c:pt>
                <c:pt idx="40">
                  <c:v>8.7364215049999991</c:v>
                </c:pt>
                <c:pt idx="41">
                  <c:v>8.3644256725000012</c:v>
                </c:pt>
                <c:pt idx="42">
                  <c:v>8.5572087400000001</c:v>
                </c:pt>
                <c:pt idx="43">
                  <c:v>7.8096159600000004</c:v>
                </c:pt>
                <c:pt idx="44">
                  <c:v>8.0526962375000011</c:v>
                </c:pt>
                <c:pt idx="45">
                  <c:v>8.0053071024999998</c:v>
                </c:pt>
                <c:pt idx="46">
                  <c:v>7.7821642999999998</c:v>
                </c:pt>
                <c:pt idx="47">
                  <c:v>7.71950805</c:v>
                </c:pt>
                <c:pt idx="48">
                  <c:v>7.2087737675000003</c:v>
                </c:pt>
                <c:pt idx="49">
                  <c:v>7.1188271649999999</c:v>
                </c:pt>
                <c:pt idx="50">
                  <c:v>7.0814749250000002</c:v>
                </c:pt>
                <c:pt idx="51">
                  <c:v>7.5274623675000001</c:v>
                </c:pt>
                <c:pt idx="52">
                  <c:v>7.4235777575000004</c:v>
                </c:pt>
                <c:pt idx="53">
                  <c:v>7.0431042350000004</c:v>
                </c:pt>
                <c:pt idx="54">
                  <c:v>7.3555871049999997</c:v>
                </c:pt>
                <c:pt idx="55">
                  <c:v>7.3546105424999997</c:v>
                </c:pt>
                <c:pt idx="56">
                  <c:v>7.2020407850000003</c:v>
                </c:pt>
                <c:pt idx="57">
                  <c:v>7.1184974649999999</c:v>
                </c:pt>
                <c:pt idx="58">
                  <c:v>6.0358095024999994</c:v>
                </c:pt>
                <c:pt idx="59">
                  <c:v>5.8918842025</c:v>
                </c:pt>
                <c:pt idx="60">
                  <c:v>5.7936347399999999</c:v>
                </c:pt>
                <c:pt idx="61">
                  <c:v>5.7203694400000007</c:v>
                </c:pt>
                <c:pt idx="62">
                  <c:v>5.3936319524999998</c:v>
                </c:pt>
                <c:pt idx="63">
                  <c:v>5.5512498200000007</c:v>
                </c:pt>
                <c:pt idx="64">
                  <c:v>5.1666423800000008</c:v>
                </c:pt>
                <c:pt idx="65">
                  <c:v>4.9844767374999996</c:v>
                </c:pt>
                <c:pt idx="66">
                  <c:v>4.8156361875000009</c:v>
                </c:pt>
                <c:pt idx="67">
                  <c:v>4.7798628999999995</c:v>
                </c:pt>
                <c:pt idx="68">
                  <c:v>4.7332938900000006</c:v>
                </c:pt>
                <c:pt idx="69">
                  <c:v>4.7038667575000002</c:v>
                </c:pt>
                <c:pt idx="70">
                  <c:v>4.4047512149999992</c:v>
                </c:pt>
                <c:pt idx="71">
                  <c:v>4.1093487750000008</c:v>
                </c:pt>
                <c:pt idx="72">
                  <c:v>4.1689232124999993</c:v>
                </c:pt>
                <c:pt idx="73">
                  <c:v>3.8304332975000008</c:v>
                </c:pt>
                <c:pt idx="74">
                  <c:v>3.5287988549999998</c:v>
                </c:pt>
                <c:pt idx="75">
                  <c:v>3.5978168825000001</c:v>
                </c:pt>
                <c:pt idx="76">
                  <c:v>3.5573303524999993</c:v>
                </c:pt>
                <c:pt idx="77">
                  <c:v>3.4874798200000008</c:v>
                </c:pt>
                <c:pt idx="78">
                  <c:v>3.3764261950000005</c:v>
                </c:pt>
                <c:pt idx="79">
                  <c:v>3.3234811825000001</c:v>
                </c:pt>
                <c:pt idx="80">
                  <c:v>3.1845669225000002</c:v>
                </c:pt>
                <c:pt idx="81">
                  <c:v>3.2161048000000001</c:v>
                </c:pt>
                <c:pt idx="82">
                  <c:v>3.1502943375000001</c:v>
                </c:pt>
                <c:pt idx="83">
                  <c:v>3.2296758775000001</c:v>
                </c:pt>
                <c:pt idx="84">
                  <c:v>3.3149723400000006</c:v>
                </c:pt>
                <c:pt idx="85">
                  <c:v>3.2752210300000009</c:v>
                </c:pt>
                <c:pt idx="86">
                  <c:v>2.7774507274999998</c:v>
                </c:pt>
                <c:pt idx="87">
                  <c:v>3.0777746275000002</c:v>
                </c:pt>
                <c:pt idx="88">
                  <c:v>3.0411783549999996</c:v>
                </c:pt>
                <c:pt idx="89">
                  <c:v>2.9268716374999997</c:v>
                </c:pt>
                <c:pt idx="90">
                  <c:v>2.8862435274999996</c:v>
                </c:pt>
                <c:pt idx="91">
                  <c:v>2.8192207249999992</c:v>
                </c:pt>
                <c:pt idx="92">
                  <c:v>2.8529781550000006</c:v>
                </c:pt>
                <c:pt idx="93">
                  <c:v>2.7763229724999992</c:v>
                </c:pt>
                <c:pt idx="94">
                  <c:v>2.7430044324999994</c:v>
                </c:pt>
                <c:pt idx="95">
                  <c:v>2.6786115450000008</c:v>
                </c:pt>
                <c:pt idx="96">
                  <c:v>2.6776349825000008</c:v>
                </c:pt>
                <c:pt idx="97">
                  <c:v>2.6776349825000008</c:v>
                </c:pt>
                <c:pt idx="98">
                  <c:v>2.7097853599999997</c:v>
                </c:pt>
                <c:pt idx="99">
                  <c:v>2.7173863399999991</c:v>
                </c:pt>
                <c:pt idx="100">
                  <c:v>2.7183629024999991</c:v>
                </c:pt>
                <c:pt idx="101">
                  <c:v>2.7580131699999999</c:v>
                </c:pt>
                <c:pt idx="102">
                  <c:v>2.7995717399999993</c:v>
                </c:pt>
                <c:pt idx="103">
                  <c:v>2.9210837375000001</c:v>
                </c:pt>
                <c:pt idx="104">
                  <c:v>2.9955424574999991</c:v>
                </c:pt>
                <c:pt idx="105">
                  <c:v>2.9530779149999997</c:v>
                </c:pt>
                <c:pt idx="106">
                  <c:v>2.9547729599999997</c:v>
                </c:pt>
                <c:pt idx="107">
                  <c:v>2.9302095075000008</c:v>
                </c:pt>
                <c:pt idx="108">
                  <c:v>2.9538682850000004</c:v>
                </c:pt>
                <c:pt idx="109">
                  <c:v>2.8889493749999993</c:v>
                </c:pt>
                <c:pt idx="110">
                  <c:v>2.9282563825000008</c:v>
                </c:pt>
                <c:pt idx="111">
                  <c:v>2.9221290974999992</c:v>
                </c:pt>
                <c:pt idx="112">
                  <c:v>2.9538682850000004</c:v>
                </c:pt>
                <c:pt idx="113">
                  <c:v>2.9858010524999994</c:v>
                </c:pt>
                <c:pt idx="114">
                  <c:v>3.0186460825000001</c:v>
                </c:pt>
                <c:pt idx="115">
                  <c:v>3.0176695200000001</c:v>
                </c:pt>
                <c:pt idx="116">
                  <c:v>3.0176695200000001</c:v>
                </c:pt>
                <c:pt idx="117">
                  <c:v>3.0186460825000001</c:v>
                </c:pt>
                <c:pt idx="118">
                  <c:v>3.1073707800000001</c:v>
                </c:pt>
                <c:pt idx="119">
                  <c:v>3.0734036474999993</c:v>
                </c:pt>
                <c:pt idx="120">
                  <c:v>2.9742863049999997</c:v>
                </c:pt>
                <c:pt idx="121">
                  <c:v>3.0146617249999998</c:v>
                </c:pt>
                <c:pt idx="122">
                  <c:v>3.0403491174999999</c:v>
                </c:pt>
                <c:pt idx="123">
                  <c:v>3.0481549075000007</c:v>
                </c:pt>
                <c:pt idx="124">
                  <c:v>3.0308796250000007</c:v>
                </c:pt>
                <c:pt idx="125">
                  <c:v>3.0299030625000007</c:v>
                </c:pt>
                <c:pt idx="126">
                  <c:v>3.1117209424999999</c:v>
                </c:pt>
                <c:pt idx="127">
                  <c:v>3.0124489800000003</c:v>
                </c:pt>
                <c:pt idx="128">
                  <c:v>2.9983298549999997</c:v>
                </c:pt>
                <c:pt idx="129">
                  <c:v>2.9649958324999997</c:v>
                </c:pt>
                <c:pt idx="130">
                  <c:v>2.9403855024999999</c:v>
                </c:pt>
                <c:pt idx="131">
                  <c:v>2.9640192699999997</c:v>
                </c:pt>
                <c:pt idx="132">
                  <c:v>2.9218176074999995</c:v>
                </c:pt>
                <c:pt idx="133">
                  <c:v>2.8420641725000007</c:v>
                </c:pt>
                <c:pt idx="134">
                  <c:v>2.9064210900000003</c:v>
                </c:pt>
                <c:pt idx="135">
                  <c:v>2.9238403099999992</c:v>
                </c:pt>
                <c:pt idx="136">
                  <c:v>2.9384323774999999</c:v>
                </c:pt>
                <c:pt idx="137">
                  <c:v>2.905303645</c:v>
                </c:pt>
                <c:pt idx="138">
                  <c:v>2.8891218050000003</c:v>
                </c:pt>
                <c:pt idx="139">
                  <c:v>2.8900983675000003</c:v>
                </c:pt>
                <c:pt idx="140">
                  <c:v>2.8403666775000005</c:v>
                </c:pt>
                <c:pt idx="141">
                  <c:v>2.8062116249999995</c:v>
                </c:pt>
                <c:pt idx="142">
                  <c:v>2.7734800350000004</c:v>
                </c:pt>
                <c:pt idx="143">
                  <c:v>2.7329316425000005</c:v>
                </c:pt>
                <c:pt idx="144">
                  <c:v>2.5771905749999995</c:v>
                </c:pt>
                <c:pt idx="145">
                  <c:v>2.618843085</c:v>
                </c:pt>
                <c:pt idx="146">
                  <c:v>2.5448178724999995</c:v>
                </c:pt>
                <c:pt idx="147">
                  <c:v>2.5448178724999995</c:v>
                </c:pt>
                <c:pt idx="148">
                  <c:v>2.4938101100000001</c:v>
                </c:pt>
                <c:pt idx="149">
                  <c:v>2.4680390474999996</c:v>
                </c:pt>
                <c:pt idx="150">
                  <c:v>2.4610757225000004</c:v>
                </c:pt>
                <c:pt idx="151">
                  <c:v>2.4197871000000006</c:v>
                </c:pt>
                <c:pt idx="152">
                  <c:v>2.4273335500000002</c:v>
                </c:pt>
                <c:pt idx="153">
                  <c:v>2.4263569875000002</c:v>
                </c:pt>
                <c:pt idx="154">
                  <c:v>2.3927990050000005</c:v>
                </c:pt>
                <c:pt idx="155">
                  <c:v>2.3207653599999993</c:v>
                </c:pt>
                <c:pt idx="156">
                  <c:v>2.2220493174999998</c:v>
                </c:pt>
                <c:pt idx="157">
                  <c:v>2.2388885975000008</c:v>
                </c:pt>
                <c:pt idx="158">
                  <c:v>2.2478746449999996</c:v>
                </c:pt>
                <c:pt idx="159">
                  <c:v>2.214706455</c:v>
                </c:pt>
                <c:pt idx="160">
                  <c:v>2.1471585925000003</c:v>
                </c:pt>
                <c:pt idx="161">
                  <c:v>2.0987007749999993</c:v>
                </c:pt>
                <c:pt idx="162">
                  <c:v>2.0652720949999992</c:v>
                </c:pt>
                <c:pt idx="163">
                  <c:v>2.0310491625000004</c:v>
                </c:pt>
                <c:pt idx="164">
                  <c:v>2.0552497924999997</c:v>
                </c:pt>
                <c:pt idx="165">
                  <c:v>2.0215509199999993</c:v>
                </c:pt>
                <c:pt idx="166">
                  <c:v>1.9644893925000009</c:v>
                </c:pt>
                <c:pt idx="167">
                  <c:v>1.9166327724999999</c:v>
                </c:pt>
                <c:pt idx="168">
                  <c:v>1.9230265400000004</c:v>
                </c:pt>
                <c:pt idx="169">
                  <c:v>1.8821500899999997</c:v>
                </c:pt>
                <c:pt idx="170">
                  <c:v>1.8489050574999997</c:v>
                </c:pt>
                <c:pt idx="171">
                  <c:v>1.8393306349999996</c:v>
                </c:pt>
                <c:pt idx="172">
                  <c:v>1.7755422700000008</c:v>
                </c:pt>
                <c:pt idx="173">
                  <c:v>1.7745657075000008</c:v>
                </c:pt>
                <c:pt idx="174">
                  <c:v>1.6767091675000003</c:v>
                </c:pt>
                <c:pt idx="175">
                  <c:v>1.7427284650000008</c:v>
                </c:pt>
                <c:pt idx="176">
                  <c:v>1.7749779424999996</c:v>
                </c:pt>
                <c:pt idx="177">
                  <c:v>1.7517326475000008</c:v>
                </c:pt>
                <c:pt idx="178">
                  <c:v>1.7339839149999996</c:v>
                </c:pt>
                <c:pt idx="179">
                  <c:v>1.7092577549999994</c:v>
                </c:pt>
                <c:pt idx="180">
                  <c:v>1.7095592525000001</c:v>
                </c:pt>
                <c:pt idx="181">
                  <c:v>1.7172797000000006</c:v>
                </c:pt>
                <c:pt idx="182">
                  <c:v>1.6929492699999997</c:v>
                </c:pt>
                <c:pt idx="183">
                  <c:v>1.6781455224999995</c:v>
                </c:pt>
                <c:pt idx="184">
                  <c:v>1.6379386124999993</c:v>
                </c:pt>
                <c:pt idx="185">
                  <c:v>1.7172797000000006</c:v>
                </c:pt>
                <c:pt idx="186">
                  <c:v>1.6919727074999997</c:v>
                </c:pt>
                <c:pt idx="187">
                  <c:v>1.7485841274999991</c:v>
                </c:pt>
                <c:pt idx="188">
                  <c:v>1.8141727999999997</c:v>
                </c:pt>
                <c:pt idx="189">
                  <c:v>1.88769411</c:v>
                </c:pt>
                <c:pt idx="190">
                  <c:v>1.8785634175000006</c:v>
                </c:pt>
                <c:pt idx="191">
                  <c:v>1.8775868550000006</c:v>
                </c:pt>
                <c:pt idx="192">
                  <c:v>1.9184676849999995</c:v>
                </c:pt>
                <c:pt idx="193">
                  <c:v>1.9174911224999995</c:v>
                </c:pt>
                <c:pt idx="194">
                  <c:v>1.9523483274999993</c:v>
                </c:pt>
                <c:pt idx="195">
                  <c:v>1.9842169250000001</c:v>
                </c:pt>
                <c:pt idx="196">
                  <c:v>2.0896718525000004</c:v>
                </c:pt>
                <c:pt idx="197">
                  <c:v>2.0896718525000004</c:v>
                </c:pt>
                <c:pt idx="198">
                  <c:v>2.1783421100000009</c:v>
                </c:pt>
                <c:pt idx="199">
                  <c:v>2.1969213350000008</c:v>
                </c:pt>
                <c:pt idx="200">
                  <c:v>2.2451888224999994</c:v>
                </c:pt>
                <c:pt idx="201">
                  <c:v>2.2776053300000001</c:v>
                </c:pt>
                <c:pt idx="202">
                  <c:v>2.3508338900000005</c:v>
                </c:pt>
                <c:pt idx="203">
                  <c:v>2.3086199075000007</c:v>
                </c:pt>
                <c:pt idx="204">
                  <c:v>2.3102083975000003</c:v>
                </c:pt>
                <c:pt idx="205">
                  <c:v>2.3431146999999992</c:v>
                </c:pt>
                <c:pt idx="206">
                  <c:v>2.4153318575</c:v>
                </c:pt>
                <c:pt idx="207">
                  <c:v>2.4563202974999996</c:v>
                </c:pt>
                <c:pt idx="208">
                  <c:v>2.4546476550000005</c:v>
                </c:pt>
                <c:pt idx="209">
                  <c:v>2.414355295</c:v>
                </c:pt>
                <c:pt idx="210">
                  <c:v>2.4556242175000005</c:v>
                </c:pt>
                <c:pt idx="211">
                  <c:v>2.4546476550000005</c:v>
                </c:pt>
                <c:pt idx="212">
                  <c:v>2.4955364450000008</c:v>
                </c:pt>
                <c:pt idx="213">
                  <c:v>2.5363630525000005</c:v>
                </c:pt>
                <c:pt idx="214">
                  <c:v>2.6014267924999999</c:v>
                </c:pt>
                <c:pt idx="215">
                  <c:v>2.6331682700000005</c:v>
                </c:pt>
                <c:pt idx="216">
                  <c:v>2.6341448325000005</c:v>
                </c:pt>
                <c:pt idx="217">
                  <c:v>2.6676187425000002</c:v>
                </c:pt>
                <c:pt idx="218">
                  <c:v>2.6994877899999992</c:v>
                </c:pt>
                <c:pt idx="219">
                  <c:v>2.6994877899999992</c:v>
                </c:pt>
                <c:pt idx="220">
                  <c:v>2.7312936474999994</c:v>
                </c:pt>
                <c:pt idx="221">
                  <c:v>2.7724825099999997</c:v>
                </c:pt>
                <c:pt idx="222">
                  <c:v>2.8963408800000003</c:v>
                </c:pt>
                <c:pt idx="223">
                  <c:v>2.8625821874999993</c:v>
                </c:pt>
                <c:pt idx="224">
                  <c:v>2.9039118975000004</c:v>
                </c:pt>
                <c:pt idx="225">
                  <c:v>2.9364769749999997</c:v>
                </c:pt>
                <c:pt idx="226">
                  <c:v>2.9681397725000007</c:v>
                </c:pt>
                <c:pt idx="227">
                  <c:v>2.9700928975000007</c:v>
                </c:pt>
                <c:pt idx="228">
                  <c:v>2.9691163350000007</c:v>
                </c:pt>
                <c:pt idx="229">
                  <c:v>3.0081555425000008</c:v>
                </c:pt>
                <c:pt idx="230">
                  <c:v>3.0071789800000008</c:v>
                </c:pt>
                <c:pt idx="231">
                  <c:v>3.0384297275000005</c:v>
                </c:pt>
                <c:pt idx="232">
                  <c:v>3.1231115825</c:v>
                </c:pt>
                <c:pt idx="233">
                  <c:v>3.1871693099999998</c:v>
                </c:pt>
                <c:pt idx="234">
                  <c:v>3.1871693099999998</c:v>
                </c:pt>
                <c:pt idx="235">
                  <c:v>3.1861927474999998</c:v>
                </c:pt>
                <c:pt idx="236">
                  <c:v>3.1852161849999998</c:v>
                </c:pt>
                <c:pt idx="237">
                  <c:v>3.2187911549999999</c:v>
                </c:pt>
                <c:pt idx="238">
                  <c:v>3.2197677174999999</c:v>
                </c:pt>
                <c:pt idx="239">
                  <c:v>3.2601940475000006</c:v>
                </c:pt>
                <c:pt idx="240">
                  <c:v>3.324542975</c:v>
                </c:pt>
                <c:pt idx="241">
                  <c:v>3.3331449124999999</c:v>
                </c:pt>
                <c:pt idx="242">
                  <c:v>3.3979021525000004</c:v>
                </c:pt>
                <c:pt idx="243">
                  <c:v>3.3988787150000004</c:v>
                </c:pt>
                <c:pt idx="244">
                  <c:v>3.4314223649999995</c:v>
                </c:pt>
                <c:pt idx="245">
                  <c:v>3.4319332525000004</c:v>
                </c:pt>
                <c:pt idx="246">
                  <c:v>3.5040460200000005</c:v>
                </c:pt>
                <c:pt idx="247">
                  <c:v>3.5040460200000005</c:v>
                </c:pt>
                <c:pt idx="248">
                  <c:v>3.4706780075000001</c:v>
                </c:pt>
                <c:pt idx="249">
                  <c:v>3.5379578024999994</c:v>
                </c:pt>
                <c:pt idx="250">
                  <c:v>3.5046587799999998</c:v>
                </c:pt>
                <c:pt idx="251">
                  <c:v>3.5036822174999998</c:v>
                </c:pt>
                <c:pt idx="252">
                  <c:v>3.5452275575000005</c:v>
                </c:pt>
                <c:pt idx="253">
                  <c:v>3.5764875249999992</c:v>
                </c:pt>
                <c:pt idx="254">
                  <c:v>3.5774640874999992</c:v>
                </c:pt>
                <c:pt idx="255">
                  <c:v>3.5452275575000005</c:v>
                </c:pt>
                <c:pt idx="256">
                  <c:v>3.5442509950000005</c:v>
                </c:pt>
                <c:pt idx="257">
                  <c:v>3.6098897250000004</c:v>
                </c:pt>
                <c:pt idx="258">
                  <c:v>3.6089131625000004</c:v>
                </c:pt>
                <c:pt idx="259">
                  <c:v>3.5422978700000005</c:v>
                </c:pt>
                <c:pt idx="260">
                  <c:v>3.5764875249999992</c:v>
                </c:pt>
                <c:pt idx="261">
                  <c:v>3.5755109624999992</c:v>
                </c:pt>
                <c:pt idx="262">
                  <c:v>3.5755109624999992</c:v>
                </c:pt>
                <c:pt idx="263">
                  <c:v>3.5745343999999992</c:v>
                </c:pt>
                <c:pt idx="264">
                  <c:v>3.6141388274999997</c:v>
                </c:pt>
                <c:pt idx="265">
                  <c:v>3.6160919524999997</c:v>
                </c:pt>
                <c:pt idx="266">
                  <c:v>3.6065437899999999</c:v>
                </c:pt>
                <c:pt idx="267">
                  <c:v>3.6478107899999994</c:v>
                </c:pt>
                <c:pt idx="268">
                  <c:v>3.6879949374999992</c:v>
                </c:pt>
                <c:pt idx="269">
                  <c:v>3.6791065150000009</c:v>
                </c:pt>
                <c:pt idx="270">
                  <c:v>3.7201825250000002</c:v>
                </c:pt>
                <c:pt idx="271">
                  <c:v>3.7545348075000007</c:v>
                </c:pt>
                <c:pt idx="272">
                  <c:v>3.7204607149999998</c:v>
                </c:pt>
                <c:pt idx="273">
                  <c:v>3.7204607149999998</c:v>
                </c:pt>
                <c:pt idx="274">
                  <c:v>3.7513258624999999</c:v>
                </c:pt>
                <c:pt idx="275">
                  <c:v>3.7513258624999999</c:v>
                </c:pt>
                <c:pt idx="276">
                  <c:v>3.8342970649999994</c:v>
                </c:pt>
                <c:pt idx="277">
                  <c:v>3.7914148124999993</c:v>
                </c:pt>
                <c:pt idx="278">
                  <c:v>3.8655361525000007</c:v>
                </c:pt>
                <c:pt idx="279">
                  <c:v>3.8645595900000007</c:v>
                </c:pt>
                <c:pt idx="280">
                  <c:v>3.9378102899999998</c:v>
                </c:pt>
                <c:pt idx="281">
                  <c:v>3.9694493175000005</c:v>
                </c:pt>
                <c:pt idx="282">
                  <c:v>4.0032548000000006</c:v>
                </c:pt>
                <c:pt idx="283">
                  <c:v>4.0032548000000006</c:v>
                </c:pt>
                <c:pt idx="284">
                  <c:v>4.0356814775000007</c:v>
                </c:pt>
                <c:pt idx="285">
                  <c:v>4.0673919850000004</c:v>
                </c:pt>
                <c:pt idx="286">
                  <c:v>4.1085547449999993</c:v>
                </c:pt>
                <c:pt idx="287">
                  <c:v>4.1075781824999993</c:v>
                </c:pt>
                <c:pt idx="288">
                  <c:v>4.1095313074999993</c:v>
                </c:pt>
                <c:pt idx="289">
                  <c:v>4.1817448650000006</c:v>
                </c:pt>
                <c:pt idx="290">
                  <c:v>4.1486287525000005</c:v>
                </c:pt>
                <c:pt idx="291">
                  <c:v>4.1807683025000006</c:v>
                </c:pt>
                <c:pt idx="292">
                  <c:v>4.2128039000000008</c:v>
                </c:pt>
                <c:pt idx="293">
                  <c:v>4.2147570250000008</c:v>
                </c:pt>
                <c:pt idx="294">
                  <c:v>4.2137804625000008</c:v>
                </c:pt>
                <c:pt idx="295">
                  <c:v>4.2121460800000001</c:v>
                </c:pt>
                <c:pt idx="296">
                  <c:v>4.2450840700000008</c:v>
                </c:pt>
                <c:pt idx="297">
                  <c:v>4.2441075075000008</c:v>
                </c:pt>
                <c:pt idx="298">
                  <c:v>4.2431309450000008</c:v>
                </c:pt>
                <c:pt idx="299">
                  <c:v>4.2450840700000008</c:v>
                </c:pt>
                <c:pt idx="300">
                  <c:v>4.3505294874999993</c:v>
                </c:pt>
                <c:pt idx="301">
                  <c:v>4.3505294874999993</c:v>
                </c:pt>
                <c:pt idx="302">
                  <c:v>4.3165587950000006</c:v>
                </c:pt>
                <c:pt idx="303">
                  <c:v>4.3155822325000006</c:v>
                </c:pt>
                <c:pt idx="304">
                  <c:v>4.3175353575000006</c:v>
                </c:pt>
                <c:pt idx="305">
                  <c:v>4.3495529249999993</c:v>
                </c:pt>
                <c:pt idx="306">
                  <c:v>4.3165587950000006</c:v>
                </c:pt>
                <c:pt idx="307">
                  <c:v>4.3155822325000006</c:v>
                </c:pt>
                <c:pt idx="308">
                  <c:v>4.3146056700000006</c:v>
                </c:pt>
                <c:pt idx="309">
                  <c:v>4.3473032299999996</c:v>
                </c:pt>
                <c:pt idx="310">
                  <c:v>4.3811997824999995</c:v>
                </c:pt>
                <c:pt idx="311">
                  <c:v>4.3802232199999995</c:v>
                </c:pt>
                <c:pt idx="312">
                  <c:v>4.3802232199999995</c:v>
                </c:pt>
                <c:pt idx="313">
                  <c:v>4.4120927675000008</c:v>
                </c:pt>
                <c:pt idx="314">
                  <c:v>4.3792466574999995</c:v>
                </c:pt>
                <c:pt idx="315">
                  <c:v>4.3802232199999995</c:v>
                </c:pt>
                <c:pt idx="316">
                  <c:v>4.3792466574999995</c:v>
                </c:pt>
                <c:pt idx="317">
                  <c:v>4.3466232374999993</c:v>
                </c:pt>
                <c:pt idx="318">
                  <c:v>4.4524904749999994</c:v>
                </c:pt>
                <c:pt idx="319">
                  <c:v>4.4515139124999994</c:v>
                </c:pt>
                <c:pt idx="320">
                  <c:v>4.4515139124999994</c:v>
                </c:pt>
                <c:pt idx="321">
                  <c:v>4.4524904749999994</c:v>
                </c:pt>
                <c:pt idx="322">
                  <c:v>4.4524904749999994</c:v>
                </c:pt>
                <c:pt idx="323">
                  <c:v>4.4190586424999996</c:v>
                </c:pt>
                <c:pt idx="324">
                  <c:v>4.4505373499999994</c:v>
                </c:pt>
                <c:pt idx="325">
                  <c:v>4.4917971100000003</c:v>
                </c:pt>
                <c:pt idx="326">
                  <c:v>4.4927736725000003</c:v>
                </c:pt>
                <c:pt idx="327">
                  <c:v>4.5250614500000008</c:v>
                </c:pt>
                <c:pt idx="328">
                  <c:v>4.5250614500000008</c:v>
                </c:pt>
                <c:pt idx="329">
                  <c:v>4.4917993374999998</c:v>
                </c:pt>
                <c:pt idx="330">
                  <c:v>4.4917993374999998</c:v>
                </c:pt>
                <c:pt idx="331">
                  <c:v>4.4918015750000002</c:v>
                </c:pt>
                <c:pt idx="332">
                  <c:v>4.4930792974999996</c:v>
                </c:pt>
                <c:pt idx="333">
                  <c:v>4.4863955974999996</c:v>
                </c:pt>
                <c:pt idx="334">
                  <c:v>4.4854190349999996</c:v>
                </c:pt>
                <c:pt idx="335">
                  <c:v>4.4844424724999996</c:v>
                </c:pt>
                <c:pt idx="336">
                  <c:v>4.4443605625</c:v>
                </c:pt>
                <c:pt idx="337">
                  <c:v>4.4135178249999996</c:v>
                </c:pt>
                <c:pt idx="338">
                  <c:v>4.4135178249999996</c:v>
                </c:pt>
                <c:pt idx="339">
                  <c:v>4.4125412624999996</c:v>
                </c:pt>
                <c:pt idx="340">
                  <c:v>4.5170637199999994</c:v>
                </c:pt>
                <c:pt idx="341">
                  <c:v>4.5170637199999994</c:v>
                </c:pt>
                <c:pt idx="342">
                  <c:v>4.4834686949999991</c:v>
                </c:pt>
                <c:pt idx="343">
                  <c:v>4.5590942675000008</c:v>
                </c:pt>
                <c:pt idx="344">
                  <c:v>4.6229299775000001</c:v>
                </c:pt>
                <c:pt idx="345">
                  <c:v>4.6219534150000001</c:v>
                </c:pt>
                <c:pt idx="346">
                  <c:v>4.5895821950000002</c:v>
                </c:pt>
                <c:pt idx="347">
                  <c:v>4.5886056325000002</c:v>
                </c:pt>
                <c:pt idx="348">
                  <c:v>4.7351800449999999</c:v>
                </c:pt>
                <c:pt idx="349">
                  <c:v>4.7030894150000009</c:v>
                </c:pt>
                <c:pt idx="350">
                  <c:v>4.7021128525000009</c:v>
                </c:pt>
                <c:pt idx="351">
                  <c:v>4.7014443499999992</c:v>
                </c:pt>
                <c:pt idx="352">
                  <c:v>4.6595374799999991</c:v>
                </c:pt>
                <c:pt idx="353">
                  <c:v>4.6924416574999999</c:v>
                </c:pt>
                <c:pt idx="354">
                  <c:v>4.6549538224999996</c:v>
                </c:pt>
                <c:pt idx="355">
                  <c:v>4.6539772599999996</c:v>
                </c:pt>
                <c:pt idx="356">
                  <c:v>4.6530006974999996</c:v>
                </c:pt>
                <c:pt idx="357">
                  <c:v>4.6530006974999996</c:v>
                </c:pt>
                <c:pt idx="358">
                  <c:v>4.6673177250000002</c:v>
                </c:pt>
                <c:pt idx="359">
                  <c:v>4.6682942875000002</c:v>
                </c:pt>
                <c:pt idx="360">
                  <c:v>4.7004677874999992</c:v>
                </c:pt>
                <c:pt idx="361">
                  <c:v>4.8063391450000008</c:v>
                </c:pt>
                <c:pt idx="362">
                  <c:v>4.8056379850000006</c:v>
                </c:pt>
                <c:pt idx="363">
                  <c:v>4.8046614225000006</c:v>
                </c:pt>
                <c:pt idx="364">
                  <c:v>4.79825415</c:v>
                </c:pt>
                <c:pt idx="365">
                  <c:v>4.9148425049999993</c:v>
                </c:pt>
                <c:pt idx="366">
                  <c:v>4.9889717825000002</c:v>
                </c:pt>
                <c:pt idx="367">
                  <c:v>4.9798674199999997</c:v>
                </c:pt>
                <c:pt idx="368">
                  <c:v>5.1554728500000007</c:v>
                </c:pt>
                <c:pt idx="369">
                  <c:v>5.2192420975000005</c:v>
                </c:pt>
                <c:pt idx="370">
                  <c:v>5.2202186600000005</c:v>
                </c:pt>
                <c:pt idx="371">
                  <c:v>5.3184682399999996</c:v>
                </c:pt>
                <c:pt idx="372">
                  <c:v>5.3986515374999993</c:v>
                </c:pt>
                <c:pt idx="373">
                  <c:v>5.3986515374999993</c:v>
                </c:pt>
                <c:pt idx="374">
                  <c:v>5.4309079950000001</c:v>
                </c:pt>
                <c:pt idx="375">
                  <c:v>5.4619922424999992</c:v>
                </c:pt>
                <c:pt idx="376">
                  <c:v>5.4973489875000006</c:v>
                </c:pt>
                <c:pt idx="377">
                  <c:v>5.4629688049999992</c:v>
                </c:pt>
                <c:pt idx="378">
                  <c:v>5.5682513824999997</c:v>
                </c:pt>
                <c:pt idx="379">
                  <c:v>5.5682513824999997</c:v>
                </c:pt>
                <c:pt idx="380">
                  <c:v>5.5672748199999997</c:v>
                </c:pt>
                <c:pt idx="381">
                  <c:v>5.6111109950000007</c:v>
                </c:pt>
                <c:pt idx="382">
                  <c:v>5.6757658625000005</c:v>
                </c:pt>
                <c:pt idx="383">
                  <c:v>5.6747893000000005</c:v>
                </c:pt>
                <c:pt idx="384">
                  <c:v>5.7484593200000003</c:v>
                </c:pt>
                <c:pt idx="385">
                  <c:v>5.7474827575000003</c:v>
                </c:pt>
                <c:pt idx="386">
                  <c:v>5.7791688249999993</c:v>
                </c:pt>
                <c:pt idx="387">
                  <c:v>5.8544297899999993</c:v>
                </c:pt>
                <c:pt idx="388">
                  <c:v>5.8869729174999996</c:v>
                </c:pt>
                <c:pt idx="389">
                  <c:v>5.8859963549999996</c:v>
                </c:pt>
                <c:pt idx="390">
                  <c:v>5.9190781650000002</c:v>
                </c:pt>
                <c:pt idx="391">
                  <c:v>5.9602791624999991</c:v>
                </c:pt>
                <c:pt idx="392">
                  <c:v>6.0367701275000005</c:v>
                </c:pt>
                <c:pt idx="393">
                  <c:v>6.100626235</c:v>
                </c:pt>
                <c:pt idx="394">
                  <c:v>6.1746520324999992</c:v>
                </c:pt>
                <c:pt idx="395">
                  <c:v>6.2826655625000001</c:v>
                </c:pt>
                <c:pt idx="396">
                  <c:v>6.3226571000000007</c:v>
                </c:pt>
                <c:pt idx="397">
                  <c:v>6.3939429874999991</c:v>
                </c:pt>
                <c:pt idx="398">
                  <c:v>6.4300006125000007</c:v>
                </c:pt>
                <c:pt idx="399">
                  <c:v>6.5031920900000006</c:v>
                </c:pt>
                <c:pt idx="400">
                  <c:v>6.5335366874999998</c:v>
                </c:pt>
                <c:pt idx="401">
                  <c:v>6.67251657</c:v>
                </c:pt>
                <c:pt idx="402">
                  <c:v>6.7035748074999999</c:v>
                </c:pt>
                <c:pt idx="403">
                  <c:v>6.7446553849999997</c:v>
                </c:pt>
                <c:pt idx="404">
                  <c:v>6.8155701200000003</c:v>
                </c:pt>
                <c:pt idx="405">
                  <c:v>6.884067215</c:v>
                </c:pt>
                <c:pt idx="406">
                  <c:v>6.9228360425000002</c:v>
                </c:pt>
                <c:pt idx="407">
                  <c:v>6.9557203899999998</c:v>
                </c:pt>
                <c:pt idx="408">
                  <c:v>6.99682783</c:v>
                </c:pt>
                <c:pt idx="409">
                  <c:v>7.1352136374999997</c:v>
                </c:pt>
                <c:pt idx="410">
                  <c:v>7.1375490499999996</c:v>
                </c:pt>
                <c:pt idx="411">
                  <c:v>7.10599471</c:v>
                </c:pt>
                <c:pt idx="412">
                  <c:v>7.0341301649999997</c:v>
                </c:pt>
                <c:pt idx="413">
                  <c:v>6.9553624125000004</c:v>
                </c:pt>
                <c:pt idx="414">
                  <c:v>7.0286737075000003</c:v>
                </c:pt>
                <c:pt idx="415">
                  <c:v>6.9901194249999996</c:v>
                </c:pt>
                <c:pt idx="416">
                  <c:v>6.9580105024999996</c:v>
                </c:pt>
                <c:pt idx="417">
                  <c:v>6.9241254124999996</c:v>
                </c:pt>
                <c:pt idx="418">
                  <c:v>6.9231488499999996</c:v>
                </c:pt>
                <c:pt idx="419">
                  <c:v>6.9218951024999997</c:v>
                </c:pt>
                <c:pt idx="420">
                  <c:v>6.9948201525</c:v>
                </c:pt>
                <c:pt idx="421">
                  <c:v>7.1016723400000004</c:v>
                </c:pt>
                <c:pt idx="422">
                  <c:v>7.0592905000000004</c:v>
                </c:pt>
                <c:pt idx="423">
                  <c:v>7.0993433975000002</c:v>
                </c:pt>
                <c:pt idx="424">
                  <c:v>7.1316896749999996</c:v>
                </c:pt>
                <c:pt idx="425">
                  <c:v>7.1740381700000002</c:v>
                </c:pt>
                <c:pt idx="426">
                  <c:v>7.2387138875000003</c:v>
                </c:pt>
                <c:pt idx="427">
                  <c:v>7.3268904949999998</c:v>
                </c:pt>
                <c:pt idx="428">
                  <c:v>7.2779524750000002</c:v>
                </c:pt>
                <c:pt idx="429">
                  <c:v>7.3647378525000002</c:v>
                </c:pt>
                <c:pt idx="430">
                  <c:v>7.456063565</c:v>
                </c:pt>
                <c:pt idx="431">
                  <c:v>7.4818874849999997</c:v>
                </c:pt>
                <c:pt idx="432">
                  <c:v>7.5635822924999996</c:v>
                </c:pt>
                <c:pt idx="433">
                  <c:v>7.6367456200000001</c:v>
                </c:pt>
                <c:pt idx="434">
                  <c:v>7.6691427499999998</c:v>
                </c:pt>
                <c:pt idx="435">
                  <c:v>7.7743177775000003</c:v>
                </c:pt>
                <c:pt idx="436">
                  <c:v>7.8409309900000004</c:v>
                </c:pt>
                <c:pt idx="437">
                  <c:v>7.8409309900000004</c:v>
                </c:pt>
                <c:pt idx="438">
                  <c:v>7.8399544275000004</c:v>
                </c:pt>
                <c:pt idx="439">
                  <c:v>7.8720692474999998</c:v>
                </c:pt>
                <c:pt idx="440">
                  <c:v>7.8710926849999998</c:v>
                </c:pt>
                <c:pt idx="441">
                  <c:v>7.8720692474999998</c:v>
                </c:pt>
                <c:pt idx="442">
                  <c:v>7.9127003475000004</c:v>
                </c:pt>
                <c:pt idx="443">
                  <c:v>8.0927727049999998</c:v>
                </c:pt>
                <c:pt idx="444">
                  <c:v>8.0520031924999991</c:v>
                </c:pt>
                <c:pt idx="445">
                  <c:v>8.0520031924999991</c:v>
                </c:pt>
                <c:pt idx="446">
                  <c:v>8.1644753699999999</c:v>
                </c:pt>
                <c:pt idx="447">
                  <c:v>8.2389709424999999</c:v>
                </c:pt>
                <c:pt idx="448">
                  <c:v>8.2389709424999999</c:v>
                </c:pt>
                <c:pt idx="449">
                  <c:v>8.3438646799999994</c:v>
                </c:pt>
                <c:pt idx="450">
                  <c:v>8.2681960950000004</c:v>
                </c:pt>
                <c:pt idx="451">
                  <c:v>8.2681960950000004</c:v>
                </c:pt>
                <c:pt idx="452">
                  <c:v>8.3023299374999997</c:v>
                </c:pt>
                <c:pt idx="453">
                  <c:v>8.3419115549999994</c:v>
                </c:pt>
                <c:pt idx="454">
                  <c:v>8.3013533749999997</c:v>
                </c:pt>
                <c:pt idx="455">
                  <c:v>8.2596163024999996</c:v>
                </c:pt>
                <c:pt idx="456">
                  <c:v>8.3003768124999997</c:v>
                </c:pt>
                <c:pt idx="457">
                  <c:v>8.3728319000000013</c:v>
                </c:pt>
                <c:pt idx="458">
                  <c:v>8.4070686724999995</c:v>
                </c:pt>
                <c:pt idx="459">
                  <c:v>8.4726939024999997</c:v>
                </c:pt>
                <c:pt idx="460">
                  <c:v>8.4550027199999995</c:v>
                </c:pt>
                <c:pt idx="461">
                  <c:v>8.6015250475000009</c:v>
                </c:pt>
                <c:pt idx="462">
                  <c:v>8.6015250475000009</c:v>
                </c:pt>
                <c:pt idx="463">
                  <c:v>8.6025016100000009</c:v>
                </c:pt>
                <c:pt idx="464">
                  <c:v>8.6015250475000009</c:v>
                </c:pt>
                <c:pt idx="465">
                  <c:v>8.6342679975000003</c:v>
                </c:pt>
                <c:pt idx="466">
                  <c:v>8.6994541450000007</c:v>
                </c:pt>
                <c:pt idx="467">
                  <c:v>8.7308121925000002</c:v>
                </c:pt>
                <c:pt idx="468">
                  <c:v>8.7961555924999999</c:v>
                </c:pt>
                <c:pt idx="469">
                  <c:v>8.7971321549999999</c:v>
                </c:pt>
                <c:pt idx="470">
                  <c:v>8.8050639524999994</c:v>
                </c:pt>
                <c:pt idx="471">
                  <c:v>8.8374931325000006</c:v>
                </c:pt>
                <c:pt idx="472">
                  <c:v>8.9517459200000005</c:v>
                </c:pt>
                <c:pt idx="473">
                  <c:v>9.0241509674999989</c:v>
                </c:pt>
                <c:pt idx="474">
                  <c:v>9.0266834925000001</c:v>
                </c:pt>
                <c:pt idx="475">
                  <c:v>9.0584482099999999</c:v>
                </c:pt>
                <c:pt idx="476">
                  <c:v>9.0584482099999999</c:v>
                </c:pt>
                <c:pt idx="477">
                  <c:v>9.0906524174999994</c:v>
                </c:pt>
                <c:pt idx="478">
                  <c:v>9.0896758549999994</c:v>
                </c:pt>
                <c:pt idx="479">
                  <c:v>9.0896758549999994</c:v>
                </c:pt>
                <c:pt idx="480">
                  <c:v>9.1221227250000005</c:v>
                </c:pt>
                <c:pt idx="481">
                  <c:v>9.1211461625000005</c:v>
                </c:pt>
                <c:pt idx="482">
                  <c:v>9.1524627599999988</c:v>
                </c:pt>
                <c:pt idx="483">
                  <c:v>9.1221227250000005</c:v>
                </c:pt>
                <c:pt idx="484">
                  <c:v>9.1524627599999988</c:v>
                </c:pt>
                <c:pt idx="485">
                  <c:v>9.2257771975000011</c:v>
                </c:pt>
                <c:pt idx="486">
                  <c:v>9.192249575</c:v>
                </c:pt>
                <c:pt idx="487">
                  <c:v>9.2267537600000011</c:v>
                </c:pt>
                <c:pt idx="488">
                  <c:v>9.2257771975000011</c:v>
                </c:pt>
                <c:pt idx="489">
                  <c:v>9.2983295049999999</c:v>
                </c:pt>
                <c:pt idx="490">
                  <c:v>9.2983295049999999</c:v>
                </c:pt>
                <c:pt idx="491">
                  <c:v>9.3724631350000003</c:v>
                </c:pt>
                <c:pt idx="492">
                  <c:v>9.403598989999999</c:v>
                </c:pt>
                <c:pt idx="493">
                  <c:v>9.402622427499999</c:v>
                </c:pt>
                <c:pt idx="494">
                  <c:v>9.3705100100000003</c:v>
                </c:pt>
                <c:pt idx="495">
                  <c:v>9.3705100100000003</c:v>
                </c:pt>
                <c:pt idx="496">
                  <c:v>9.2878815874999994</c:v>
                </c:pt>
                <c:pt idx="497">
                  <c:v>9.2622211950000004</c:v>
                </c:pt>
                <c:pt idx="498">
                  <c:v>9.2944232549999999</c:v>
                </c:pt>
                <c:pt idx="499">
                  <c:v>9.2953998174999999</c:v>
                </c:pt>
                <c:pt idx="500">
                  <c:v>9.3695334475000003</c:v>
                </c:pt>
                <c:pt idx="501">
                  <c:v>9.3685568850000003</c:v>
                </c:pt>
                <c:pt idx="502">
                  <c:v>9.3268767825000012</c:v>
                </c:pt>
                <c:pt idx="503">
                  <c:v>9.3601600425000004</c:v>
                </c:pt>
                <c:pt idx="504">
                  <c:v>9.399692739999999</c:v>
                </c:pt>
                <c:pt idx="505">
                  <c:v>9.3268767825000012</c:v>
                </c:pt>
                <c:pt idx="506">
                  <c:v>9.3343404625000002</c:v>
                </c:pt>
                <c:pt idx="507">
                  <c:v>9.3333639000000002</c:v>
                </c:pt>
                <c:pt idx="508">
                  <c:v>9.3730349175000001</c:v>
                </c:pt>
                <c:pt idx="509">
                  <c:v>9.4060793475000004</c:v>
                </c:pt>
                <c:pt idx="510">
                  <c:v>9.4399452699999991</c:v>
                </c:pt>
                <c:pt idx="511">
                  <c:v>9.3720583550000001</c:v>
                </c:pt>
                <c:pt idx="512">
                  <c:v>9.4041262225000004</c:v>
                </c:pt>
                <c:pt idx="513">
                  <c:v>9.5036019925000002</c:v>
                </c:pt>
                <c:pt idx="514">
                  <c:v>9.5780302324999997</c:v>
                </c:pt>
                <c:pt idx="515">
                  <c:v>9.4461619700000004</c:v>
                </c:pt>
                <c:pt idx="516">
                  <c:v>9.4617969574999989</c:v>
                </c:pt>
                <c:pt idx="517">
                  <c:v>9.5458164525000004</c:v>
                </c:pt>
                <c:pt idx="518">
                  <c:v>9.4875184399999988</c:v>
                </c:pt>
                <c:pt idx="519">
                  <c:v>9.5340617575</c:v>
                </c:pt>
                <c:pt idx="520">
                  <c:v>9.6245256274999988</c:v>
                </c:pt>
                <c:pt idx="521">
                  <c:v>9.6235490649999988</c:v>
                </c:pt>
                <c:pt idx="522">
                  <c:v>9.6627850725000002</c:v>
                </c:pt>
                <c:pt idx="523">
                  <c:v>9.6318444175</c:v>
                </c:pt>
                <c:pt idx="524">
                  <c:v>9.5904449149999991</c:v>
                </c:pt>
                <c:pt idx="525">
                  <c:v>9.5487804025000003</c:v>
                </c:pt>
                <c:pt idx="526">
                  <c:v>9.5894683524999991</c:v>
                </c:pt>
                <c:pt idx="527">
                  <c:v>9.6608319475000002</c:v>
                </c:pt>
                <c:pt idx="528">
                  <c:v>9.6942317775000006</c:v>
                </c:pt>
                <c:pt idx="529">
                  <c:v>9.6186662524999988</c:v>
                </c:pt>
                <c:pt idx="530">
                  <c:v>9.6186662524999988</c:v>
                </c:pt>
                <c:pt idx="531">
                  <c:v>9.5458507150000003</c:v>
                </c:pt>
                <c:pt idx="532">
                  <c:v>9.5448741525000003</c:v>
                </c:pt>
                <c:pt idx="533">
                  <c:v>9.5448741525000003</c:v>
                </c:pt>
                <c:pt idx="534">
                  <c:v>9.5438975900000003</c:v>
                </c:pt>
                <c:pt idx="535">
                  <c:v>9.5094583975000013</c:v>
                </c:pt>
                <c:pt idx="536">
                  <c:v>9.5094583975000013</c:v>
                </c:pt>
                <c:pt idx="537">
                  <c:v>9.6176896899999988</c:v>
                </c:pt>
                <c:pt idx="538">
                  <c:v>9.6831029675</c:v>
                </c:pt>
                <c:pt idx="539">
                  <c:v>9.7980281075000004</c:v>
                </c:pt>
                <c:pt idx="540">
                  <c:v>9.8313108150000001</c:v>
                </c:pt>
                <c:pt idx="541">
                  <c:v>9.9366515150000012</c:v>
                </c:pt>
                <c:pt idx="542">
                  <c:v>9.9692212424999997</c:v>
                </c:pt>
                <c:pt idx="543">
                  <c:v>9.967601072499999</c:v>
                </c:pt>
                <c:pt idx="544">
                  <c:v>9.9990115275000004</c:v>
                </c:pt>
                <c:pt idx="545">
                  <c:v>9.964671384999999</c:v>
                </c:pt>
                <c:pt idx="546">
                  <c:v>9.966624509999999</c:v>
                </c:pt>
                <c:pt idx="547">
                  <c:v>9.965647947499999</c:v>
                </c:pt>
                <c:pt idx="548">
                  <c:v>9.964671384999999</c:v>
                </c:pt>
                <c:pt idx="549">
                  <c:v>9.964671384999999</c:v>
                </c:pt>
                <c:pt idx="550">
                  <c:v>9.9970584025000004</c:v>
                </c:pt>
                <c:pt idx="551">
                  <c:v>9.9980349650000004</c:v>
                </c:pt>
                <c:pt idx="552">
                  <c:v>10.038462904999999</c:v>
                </c:pt>
                <c:pt idx="553">
                  <c:v>10.076635750000001</c:v>
                </c:pt>
                <c:pt idx="554">
                  <c:v>10.075659187500001</c:v>
                </c:pt>
                <c:pt idx="555">
                  <c:v>10.076635750000001</c:v>
                </c:pt>
                <c:pt idx="556">
                  <c:v>10.076635750000001</c:v>
                </c:pt>
                <c:pt idx="557">
                  <c:v>10.035533217499999</c:v>
                </c:pt>
                <c:pt idx="558">
                  <c:v>10.041779205000001</c:v>
                </c:pt>
                <c:pt idx="559">
                  <c:v>10.034556654999999</c:v>
                </c:pt>
                <c:pt idx="560">
                  <c:v>10.035533217499999</c:v>
                </c:pt>
                <c:pt idx="561">
                  <c:v>10.034556654999999</c:v>
                </c:pt>
                <c:pt idx="562">
                  <c:v>10.108148485000001</c:v>
                </c:pt>
                <c:pt idx="563">
                  <c:v>10.1720458325</c:v>
                </c:pt>
                <c:pt idx="564">
                  <c:v>10.13948401</c:v>
                </c:pt>
                <c:pt idx="565">
                  <c:v>10.1377532375</c:v>
                </c:pt>
                <c:pt idx="566">
                  <c:v>10.1728066025</c:v>
                </c:pt>
                <c:pt idx="567">
                  <c:v>10.13948401</c:v>
                </c:pt>
                <c:pt idx="568">
                  <c:v>10.2029995375</c:v>
                </c:pt>
                <c:pt idx="569">
                  <c:v>10.2029995375</c:v>
                </c:pt>
                <c:pt idx="570">
                  <c:v>10.202022975</c:v>
                </c:pt>
                <c:pt idx="571">
                  <c:v>10.202022975</c:v>
                </c:pt>
                <c:pt idx="572">
                  <c:v>10.2010464125</c:v>
                </c:pt>
                <c:pt idx="573">
                  <c:v>10.2010464125</c:v>
                </c:pt>
                <c:pt idx="574">
                  <c:v>10.2010464125</c:v>
                </c:pt>
                <c:pt idx="575">
                  <c:v>10.20006985</c:v>
                </c:pt>
                <c:pt idx="576">
                  <c:v>10.1346011975</c:v>
                </c:pt>
                <c:pt idx="577">
                  <c:v>10.1346011975</c:v>
                </c:pt>
                <c:pt idx="578">
                  <c:v>10.101312547500001</c:v>
                </c:pt>
                <c:pt idx="579">
                  <c:v>10.100335985000001</c:v>
                </c:pt>
                <c:pt idx="580">
                  <c:v>10.099359422500001</c:v>
                </c:pt>
                <c:pt idx="581">
                  <c:v>10.1318938625</c:v>
                </c:pt>
                <c:pt idx="582">
                  <c:v>10.132870425</c:v>
                </c:pt>
                <c:pt idx="583">
                  <c:v>10.1318938625</c:v>
                </c:pt>
                <c:pt idx="584">
                  <c:v>10.1318938625</c:v>
                </c:pt>
                <c:pt idx="585">
                  <c:v>10.1309173</c:v>
                </c:pt>
                <c:pt idx="586">
                  <c:v>10.1299407375</c:v>
                </c:pt>
                <c:pt idx="587">
                  <c:v>9.9906773175000012</c:v>
                </c:pt>
                <c:pt idx="588">
                  <c:v>9.9887241925000012</c:v>
                </c:pt>
                <c:pt idx="589">
                  <c:v>9.995999792500001</c:v>
                </c:pt>
                <c:pt idx="590">
                  <c:v>9.995023230000001</c:v>
                </c:pt>
                <c:pt idx="591">
                  <c:v>10.028107330000001</c:v>
                </c:pt>
                <c:pt idx="592">
                  <c:v>10.029083892500001</c:v>
                </c:pt>
                <c:pt idx="593">
                  <c:v>10.028107330000001</c:v>
                </c:pt>
                <c:pt idx="594">
                  <c:v>9.9785037150000004</c:v>
                </c:pt>
                <c:pt idx="595">
                  <c:v>9.945140134999999</c:v>
                </c:pt>
                <c:pt idx="596">
                  <c:v>9.9857945050000012</c:v>
                </c:pt>
                <c:pt idx="597">
                  <c:v>9.9106305124999992</c:v>
                </c:pt>
                <c:pt idx="598">
                  <c:v>9.9096539499999992</c:v>
                </c:pt>
                <c:pt idx="599">
                  <c:v>9.9086773874999992</c:v>
                </c:pt>
                <c:pt idx="600">
                  <c:v>9.9086773874999992</c:v>
                </c:pt>
                <c:pt idx="601">
                  <c:v>9.834217035</c:v>
                </c:pt>
                <c:pt idx="602">
                  <c:v>9.760826057500001</c:v>
                </c:pt>
                <c:pt idx="603">
                  <c:v>9.760826057500001</c:v>
                </c:pt>
                <c:pt idx="604">
                  <c:v>9.759849495000001</c:v>
                </c:pt>
                <c:pt idx="605">
                  <c:v>9.759849495000001</c:v>
                </c:pt>
                <c:pt idx="606">
                  <c:v>9.6935899025000012</c:v>
                </c:pt>
                <c:pt idx="607">
                  <c:v>9.6935899025000012</c:v>
                </c:pt>
                <c:pt idx="608">
                  <c:v>9.6600520900000006</c:v>
                </c:pt>
                <c:pt idx="609">
                  <c:v>9.7240232774999988</c:v>
                </c:pt>
                <c:pt idx="610">
                  <c:v>9.690958567500001</c:v>
                </c:pt>
                <c:pt idx="611">
                  <c:v>9.6593790999999989</c:v>
                </c:pt>
                <c:pt idx="612">
                  <c:v>9.6584025374999989</c:v>
                </c:pt>
                <c:pt idx="613">
                  <c:v>9.6574259749999989</c:v>
                </c:pt>
                <c:pt idx="614">
                  <c:v>9.6246991350000002</c:v>
                </c:pt>
                <c:pt idx="615">
                  <c:v>9.6237225725000002</c:v>
                </c:pt>
                <c:pt idx="616">
                  <c:v>9.591805355</c:v>
                </c:pt>
                <c:pt idx="617">
                  <c:v>9.5513824149999991</c:v>
                </c:pt>
                <c:pt idx="618">
                  <c:v>9.4762552725000013</c:v>
                </c:pt>
                <c:pt idx="619">
                  <c:v>9.4752787100000013</c:v>
                </c:pt>
                <c:pt idx="620">
                  <c:v>9.4752787100000013</c:v>
                </c:pt>
                <c:pt idx="621">
                  <c:v>9.4421309974999996</c:v>
                </c:pt>
                <c:pt idx="622">
                  <c:v>9.49206957</c:v>
                </c:pt>
                <c:pt idx="623">
                  <c:v>9.4017641800000007</c:v>
                </c:pt>
                <c:pt idx="624">
                  <c:v>9.4904449375000013</c:v>
                </c:pt>
                <c:pt idx="625">
                  <c:v>9.4733255850000013</c:v>
                </c:pt>
                <c:pt idx="626">
                  <c:v>9.325495815</c:v>
                </c:pt>
                <c:pt idx="627">
                  <c:v>9.4248245974999989</c:v>
                </c:pt>
                <c:pt idx="628">
                  <c:v>9.4238480349999989</c:v>
                </c:pt>
                <c:pt idx="629">
                  <c:v>9.3901405824999991</c:v>
                </c:pt>
                <c:pt idx="630">
                  <c:v>9.3167990725000003</c:v>
                </c:pt>
                <c:pt idx="631">
                  <c:v>9.3891640199999991</c:v>
                </c:pt>
                <c:pt idx="632">
                  <c:v>9.3881874574999991</c:v>
                </c:pt>
                <c:pt idx="633">
                  <c:v>9.3901405824999991</c:v>
                </c:pt>
                <c:pt idx="634">
                  <c:v>9.348911489999999</c:v>
                </c:pt>
                <c:pt idx="635">
                  <c:v>9.3881874574999991</c:v>
                </c:pt>
                <c:pt idx="636">
                  <c:v>9.4209183474999989</c:v>
                </c:pt>
                <c:pt idx="637">
                  <c:v>9.4199417849999989</c:v>
                </c:pt>
                <c:pt idx="638">
                  <c:v>9.4865386875000013</c:v>
                </c:pt>
                <c:pt idx="639">
                  <c:v>9.4372481849999996</c:v>
                </c:pt>
                <c:pt idx="640">
                  <c:v>9.4845855625000013</c:v>
                </c:pt>
                <c:pt idx="641">
                  <c:v>9.4674662100000013</c:v>
                </c:pt>
                <c:pt idx="642">
                  <c:v>9.4343184974999996</c:v>
                </c:pt>
                <c:pt idx="643">
                  <c:v>9.4502243175</c:v>
                </c:pt>
                <c:pt idx="644">
                  <c:v>9.5262724199999997</c:v>
                </c:pt>
                <c:pt idx="645">
                  <c:v>9.4999522775000003</c:v>
                </c:pt>
                <c:pt idx="646">
                  <c:v>9.4679424174999998</c:v>
                </c:pt>
                <c:pt idx="647">
                  <c:v>9.532284305000001</c:v>
                </c:pt>
                <c:pt idx="648">
                  <c:v>9.5636334424999987</c:v>
                </c:pt>
                <c:pt idx="649">
                  <c:v>9.5737443774999988</c:v>
                </c:pt>
                <c:pt idx="650">
                  <c:v>9.639157655</c:v>
                </c:pt>
                <c:pt idx="651">
                  <c:v>9.7122737724999997</c:v>
                </c:pt>
                <c:pt idx="652">
                  <c:v>9.7112972099999997</c:v>
                </c:pt>
                <c:pt idx="653">
                  <c:v>9.7841277899999994</c:v>
                </c:pt>
                <c:pt idx="654">
                  <c:v>9.8247501375000006</c:v>
                </c:pt>
                <c:pt idx="655">
                  <c:v>9.8917296400000012</c:v>
                </c:pt>
                <c:pt idx="656">
                  <c:v>9.9326215299999987</c:v>
                </c:pt>
                <c:pt idx="657">
                  <c:v>9.8907530775000012</c:v>
                </c:pt>
                <c:pt idx="658">
                  <c:v>9.9550662150000004</c:v>
                </c:pt>
                <c:pt idx="659">
                  <c:v>9.9550662150000004</c:v>
                </c:pt>
                <c:pt idx="660">
                  <c:v>9.9560427775000004</c:v>
                </c:pt>
                <c:pt idx="661">
                  <c:v>10.069085985000001</c:v>
                </c:pt>
                <c:pt idx="662">
                  <c:v>10.069085985000001</c:v>
                </c:pt>
                <c:pt idx="663">
                  <c:v>10.028215192499999</c:v>
                </c:pt>
                <c:pt idx="664">
                  <c:v>10.060764859999999</c:v>
                </c:pt>
                <c:pt idx="665">
                  <c:v>10.173984707500001</c:v>
                </c:pt>
                <c:pt idx="666">
                  <c:v>10.175937832500001</c:v>
                </c:pt>
                <c:pt idx="667">
                  <c:v>10.174961270000001</c:v>
                </c:pt>
                <c:pt idx="668">
                  <c:v>10.215900937499999</c:v>
                </c:pt>
                <c:pt idx="669">
                  <c:v>10.215900937499999</c:v>
                </c:pt>
                <c:pt idx="670">
                  <c:v>10.278816474999999</c:v>
                </c:pt>
                <c:pt idx="671">
                  <c:v>10.313613047499999</c:v>
                </c:pt>
                <c:pt idx="672">
                  <c:v>10.3878842575</c:v>
                </c:pt>
                <c:pt idx="673">
                  <c:v>10.418250685</c:v>
                </c:pt>
                <c:pt idx="674">
                  <c:v>10.4172741225</c:v>
                </c:pt>
                <c:pt idx="675">
                  <c:v>10.48902309</c:v>
                </c:pt>
                <c:pt idx="676">
                  <c:v>10.48902309</c:v>
                </c:pt>
                <c:pt idx="677">
                  <c:v>10.555622642499999</c:v>
                </c:pt>
                <c:pt idx="678">
                  <c:v>10.587565940000001</c:v>
                </c:pt>
                <c:pt idx="679">
                  <c:v>10.653081029999999</c:v>
                </c:pt>
                <c:pt idx="680">
                  <c:v>10.5864810975</c:v>
                </c:pt>
                <c:pt idx="681">
                  <c:v>10.618425545000001</c:v>
                </c:pt>
                <c:pt idx="682">
                  <c:v>10.620378670000001</c:v>
                </c:pt>
                <c:pt idx="683">
                  <c:v>10.553347867499999</c:v>
                </c:pt>
                <c:pt idx="684">
                  <c:v>10.454362715</c:v>
                </c:pt>
                <c:pt idx="685">
                  <c:v>10.518586342500001</c:v>
                </c:pt>
                <c:pt idx="686">
                  <c:v>10.4860934025</c:v>
                </c:pt>
                <c:pt idx="687">
                  <c:v>10.419494090000001</c:v>
                </c:pt>
                <c:pt idx="688">
                  <c:v>10.4133678725</c:v>
                </c:pt>
                <c:pt idx="689">
                  <c:v>10.4133678725</c:v>
                </c:pt>
                <c:pt idx="690">
                  <c:v>10.379212880000001</c:v>
                </c:pt>
                <c:pt idx="691">
                  <c:v>10.371055477500001</c:v>
                </c:pt>
                <c:pt idx="692">
                  <c:v>10.4114147475</c:v>
                </c:pt>
                <c:pt idx="693">
                  <c:v>10.446200210000001</c:v>
                </c:pt>
                <c:pt idx="694">
                  <c:v>10.4114147475</c:v>
                </c:pt>
                <c:pt idx="695">
                  <c:v>10.450456465</c:v>
                </c:pt>
                <c:pt idx="696">
                  <c:v>10.484004965</c:v>
                </c:pt>
                <c:pt idx="697">
                  <c:v>10.4494799025</c:v>
                </c:pt>
                <c:pt idx="698">
                  <c:v>10.44850334</c:v>
                </c:pt>
                <c:pt idx="699">
                  <c:v>10.450456465</c:v>
                </c:pt>
                <c:pt idx="700">
                  <c:v>10.416564402500001</c:v>
                </c:pt>
                <c:pt idx="701">
                  <c:v>10.375306630000001</c:v>
                </c:pt>
                <c:pt idx="702">
                  <c:v>10.374330067500001</c:v>
                </c:pt>
                <c:pt idx="703">
                  <c:v>10.374330067500001</c:v>
                </c:pt>
                <c:pt idx="704">
                  <c:v>10.334693640000001</c:v>
                </c:pt>
                <c:pt idx="705">
                  <c:v>10.3000965775</c:v>
                </c:pt>
                <c:pt idx="706">
                  <c:v>10.3000965775</c:v>
                </c:pt>
                <c:pt idx="707">
                  <c:v>10.267097724999999</c:v>
                </c:pt>
                <c:pt idx="708">
                  <c:v>10.2246973125</c:v>
                </c:pt>
                <c:pt idx="709">
                  <c:v>10.1502651625</c:v>
                </c:pt>
                <c:pt idx="710">
                  <c:v>10.151241725</c:v>
                </c:pt>
                <c:pt idx="711">
                  <c:v>10.1829801825</c:v>
                </c:pt>
                <c:pt idx="712">
                  <c:v>10.1492886</c:v>
                </c:pt>
                <c:pt idx="713">
                  <c:v>10.18200362</c:v>
                </c:pt>
                <c:pt idx="714">
                  <c:v>10.1810270575</c:v>
                </c:pt>
                <c:pt idx="715">
                  <c:v>10.18200362</c:v>
                </c:pt>
                <c:pt idx="716">
                  <c:v>10.22372075</c:v>
                </c:pt>
                <c:pt idx="717">
                  <c:v>10.2227441875</c:v>
                </c:pt>
                <c:pt idx="718">
                  <c:v>10.336073615</c:v>
                </c:pt>
                <c:pt idx="719">
                  <c:v>10.3350970525</c:v>
                </c:pt>
                <c:pt idx="720">
                  <c:v>10.253065362499999</c:v>
                </c:pt>
                <c:pt idx="721">
                  <c:v>10.336073615</c:v>
                </c:pt>
                <c:pt idx="722">
                  <c:v>10.3350970525</c:v>
                </c:pt>
                <c:pt idx="723">
                  <c:v>10.3350970525</c:v>
                </c:pt>
                <c:pt idx="724">
                  <c:v>10.33412049</c:v>
                </c:pt>
                <c:pt idx="725">
                  <c:v>10.366517567500001</c:v>
                </c:pt>
                <c:pt idx="726">
                  <c:v>10.367494130000001</c:v>
                </c:pt>
                <c:pt idx="727">
                  <c:v>10.367494130000001</c:v>
                </c:pt>
                <c:pt idx="728">
                  <c:v>10.4397142775</c:v>
                </c:pt>
                <c:pt idx="729">
                  <c:v>10.438737715</c:v>
                </c:pt>
                <c:pt idx="730">
                  <c:v>10.472286215</c:v>
                </c:pt>
                <c:pt idx="731">
                  <c:v>10.502961342500001</c:v>
                </c:pt>
                <c:pt idx="732">
                  <c:v>10.504787315</c:v>
                </c:pt>
                <c:pt idx="733">
                  <c:v>10.504787315</c:v>
                </c:pt>
                <c:pt idx="734">
                  <c:v>10.569011252500001</c:v>
                </c:pt>
                <c:pt idx="735">
                  <c:v>10.633549779999999</c:v>
                </c:pt>
                <c:pt idx="736">
                  <c:v>10.599870857500001</c:v>
                </c:pt>
                <c:pt idx="737">
                  <c:v>10.634526342499999</c:v>
                </c:pt>
                <c:pt idx="738">
                  <c:v>10.66691952</c:v>
                </c:pt>
                <c:pt idx="739">
                  <c:v>10.7728533675</c:v>
                </c:pt>
                <c:pt idx="740">
                  <c:v>10.8050327275</c:v>
                </c:pt>
                <c:pt idx="741">
                  <c:v>10.804056165</c:v>
                </c:pt>
                <c:pt idx="742">
                  <c:v>10.7709002425</c:v>
                </c:pt>
                <c:pt idx="743">
                  <c:v>10.771876805</c:v>
                </c:pt>
                <c:pt idx="744">
                  <c:v>10.845258785</c:v>
                </c:pt>
                <c:pt idx="745">
                  <c:v>10.8442822225</c:v>
                </c:pt>
                <c:pt idx="746">
                  <c:v>10.81142507</c:v>
                </c:pt>
                <c:pt idx="747">
                  <c:v>10.779293389999999</c:v>
                </c:pt>
                <c:pt idx="748">
                  <c:v>10.8124016325</c:v>
                </c:pt>
                <c:pt idx="749">
                  <c:v>10.877078300000001</c:v>
                </c:pt>
                <c:pt idx="750">
                  <c:v>10.876101737500001</c:v>
                </c:pt>
                <c:pt idx="751">
                  <c:v>10.876101737500001</c:v>
                </c:pt>
                <c:pt idx="752">
                  <c:v>10.949898355</c:v>
                </c:pt>
                <c:pt idx="753">
                  <c:v>10.9819461825</c:v>
                </c:pt>
                <c:pt idx="754">
                  <c:v>11.016677977500001</c:v>
                </c:pt>
                <c:pt idx="755">
                  <c:v>11.054885515</c:v>
                </c:pt>
                <c:pt idx="756">
                  <c:v>11.087115302499999</c:v>
                </c:pt>
                <c:pt idx="757">
                  <c:v>11.086138739999999</c:v>
                </c:pt>
                <c:pt idx="758">
                  <c:v>11.085162177499999</c:v>
                </c:pt>
                <c:pt idx="759">
                  <c:v>11.150735560000001</c:v>
                </c:pt>
                <c:pt idx="760">
                  <c:v>11.149758997500001</c:v>
                </c:pt>
                <c:pt idx="761">
                  <c:v>11.191737057499999</c:v>
                </c:pt>
                <c:pt idx="762">
                  <c:v>11.312429155</c:v>
                </c:pt>
                <c:pt idx="763">
                  <c:v>11.2710889425</c:v>
                </c:pt>
                <c:pt idx="764">
                  <c:v>11.27011238</c:v>
                </c:pt>
                <c:pt idx="765">
                  <c:v>11.231257235000001</c:v>
                </c:pt>
                <c:pt idx="766">
                  <c:v>11.344687072500001</c:v>
                </c:pt>
                <c:pt idx="767">
                  <c:v>11.31047603</c:v>
                </c:pt>
                <c:pt idx="768">
                  <c:v>11.303697720000001</c:v>
                </c:pt>
                <c:pt idx="769">
                  <c:v>11.302721157500001</c:v>
                </c:pt>
                <c:pt idx="770">
                  <c:v>11.303697720000001</c:v>
                </c:pt>
                <c:pt idx="771">
                  <c:v>11.302721157500001</c:v>
                </c:pt>
                <c:pt idx="772">
                  <c:v>11.302721157500001</c:v>
                </c:pt>
                <c:pt idx="773">
                  <c:v>11.301744595000001</c:v>
                </c:pt>
                <c:pt idx="774">
                  <c:v>11.300768032500001</c:v>
                </c:pt>
                <c:pt idx="775">
                  <c:v>11.299791470000001</c:v>
                </c:pt>
                <c:pt idx="776">
                  <c:v>11.341757385000001</c:v>
                </c:pt>
                <c:pt idx="777">
                  <c:v>11.300768032500001</c:v>
                </c:pt>
                <c:pt idx="778">
                  <c:v>11.299791470000001</c:v>
                </c:pt>
                <c:pt idx="779">
                  <c:v>11.339804260000001</c:v>
                </c:pt>
                <c:pt idx="780">
                  <c:v>11.338827697500001</c:v>
                </c:pt>
                <c:pt idx="781">
                  <c:v>11.40543242</c:v>
                </c:pt>
                <c:pt idx="782">
                  <c:v>11.4044558575</c:v>
                </c:pt>
                <c:pt idx="783">
                  <c:v>11.3717856075</c:v>
                </c:pt>
                <c:pt idx="784">
                  <c:v>11.403479295</c:v>
                </c:pt>
                <c:pt idx="785">
                  <c:v>11.4025027325</c:v>
                </c:pt>
                <c:pt idx="786">
                  <c:v>11.4765888425</c:v>
                </c:pt>
                <c:pt idx="787">
                  <c:v>11.445563025</c:v>
                </c:pt>
                <c:pt idx="788">
                  <c:v>11.4025027325</c:v>
                </c:pt>
                <c:pt idx="789">
                  <c:v>11.4436099</c:v>
                </c:pt>
                <c:pt idx="790">
                  <c:v>11.40152617</c:v>
                </c:pt>
                <c:pt idx="791">
                  <c:v>11.4426333375</c:v>
                </c:pt>
                <c:pt idx="792">
                  <c:v>11.47561228</c:v>
                </c:pt>
                <c:pt idx="793">
                  <c:v>11.4436099</c:v>
                </c:pt>
                <c:pt idx="794">
                  <c:v>11.4746357175</c:v>
                </c:pt>
                <c:pt idx="795">
                  <c:v>11.473659155</c:v>
                </c:pt>
                <c:pt idx="796">
                  <c:v>11.4726825925</c:v>
                </c:pt>
                <c:pt idx="797">
                  <c:v>11.4406802125</c:v>
                </c:pt>
                <c:pt idx="798">
                  <c:v>11.473659155</c:v>
                </c:pt>
                <c:pt idx="799">
                  <c:v>11.513944392500001</c:v>
                </c:pt>
                <c:pt idx="800">
                  <c:v>11.47170603</c:v>
                </c:pt>
                <c:pt idx="801">
                  <c:v>11.512967830000001</c:v>
                </c:pt>
                <c:pt idx="802">
                  <c:v>11.511991267500001</c:v>
                </c:pt>
                <c:pt idx="803">
                  <c:v>11.512967830000001</c:v>
                </c:pt>
                <c:pt idx="804">
                  <c:v>11.512967830000001</c:v>
                </c:pt>
                <c:pt idx="805">
                  <c:v>11.511991267500001</c:v>
                </c:pt>
                <c:pt idx="806">
                  <c:v>11.551798975000001</c:v>
                </c:pt>
                <c:pt idx="807">
                  <c:v>11.550822412500001</c:v>
                </c:pt>
                <c:pt idx="808">
                  <c:v>11.550822412500001</c:v>
                </c:pt>
                <c:pt idx="809">
                  <c:v>11.625370634999999</c:v>
                </c:pt>
                <c:pt idx="810">
                  <c:v>11.584509922500001</c:v>
                </c:pt>
                <c:pt idx="811">
                  <c:v>11.549845850000001</c:v>
                </c:pt>
                <c:pt idx="812">
                  <c:v>11.623417509999999</c:v>
                </c:pt>
                <c:pt idx="813">
                  <c:v>11.622440947499999</c:v>
                </c:pt>
                <c:pt idx="814">
                  <c:v>11.623417509999999</c:v>
                </c:pt>
                <c:pt idx="815">
                  <c:v>11.623417509999999</c:v>
                </c:pt>
                <c:pt idx="816">
                  <c:v>11.622440947499999</c:v>
                </c:pt>
                <c:pt idx="817">
                  <c:v>11.621464384999999</c:v>
                </c:pt>
                <c:pt idx="818">
                  <c:v>11.6534666425</c:v>
                </c:pt>
                <c:pt idx="819">
                  <c:v>11.6534666425</c:v>
                </c:pt>
                <c:pt idx="820">
                  <c:v>11.687095805</c:v>
                </c:pt>
                <c:pt idx="821">
                  <c:v>11.6534666425</c:v>
                </c:pt>
                <c:pt idx="822">
                  <c:v>14.5009765625</c:v>
                </c:pt>
                <c:pt idx="823">
                  <c:v>30.236249999999998</c:v>
                </c:pt>
              </c:numCache>
            </c:numRef>
          </c:yVal>
        </c:ser>
        <c:ser>
          <c:idx val="2"/>
          <c:order val="2"/>
          <c:tx>
            <c:strRef>
              <c:f>'Twenty Mile River (634)'!$I$34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120</c:v>
              </c:pt>
              <c:pt idx="1">
                <c:v>445</c:v>
              </c:pt>
            </c:numLit>
          </c:xVal>
          <c:yVal>
            <c:numRef>
              <c:f>('Twenty Mile River (634)'!$J$34,'Twenty Mile River (634)'!$J$34)</c:f>
              <c:numCache>
                <c:formatCode>0.0</c:formatCode>
                <c:ptCount val="2"/>
                <c:pt idx="0">
                  <c:v>17.8</c:v>
                </c:pt>
                <c:pt idx="1">
                  <c:v>17.8</c:v>
                </c:pt>
              </c:numCache>
            </c:numRef>
          </c:yVal>
        </c:ser>
        <c:ser>
          <c:idx val="3"/>
          <c:order val="3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120</c:v>
              </c:pt>
              <c:pt idx="1">
                <c:v>445</c:v>
              </c:pt>
            </c:numLit>
          </c:xVal>
          <c:yVal>
            <c:numRef>
              <c:f>('Twenty Mile River (634)'!$J$35,'Twenty Mile River (634)'!$J$35)</c:f>
              <c:numCache>
                <c:formatCode>0.0</c:formatCode>
                <c:ptCount val="2"/>
                <c:pt idx="0">
                  <c:v>-15.5</c:v>
                </c:pt>
                <c:pt idx="1">
                  <c:v>-15.5</c:v>
                </c:pt>
              </c:numCache>
            </c:numRef>
          </c:yVal>
        </c:ser>
        <c:ser>
          <c:idx val="4"/>
          <c:order val="4"/>
          <c:tx>
            <c:strRef>
              <c:f>'Twenty Mile River (634)'!$I$36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120</c:v>
              </c:pt>
              <c:pt idx="1">
                <c:v>445</c:v>
              </c:pt>
            </c:numLit>
          </c:xVal>
          <c:yVal>
            <c:numRef>
              <c:f>('Twenty Mile River (634)'!$J$36,'Twenty Mile River (634)'!$J$36)</c:f>
              <c:numCache>
                <c:formatCode>0.0</c:formatCode>
                <c:ptCount val="2"/>
                <c:pt idx="0">
                  <c:v>23.2</c:v>
                </c:pt>
                <c:pt idx="1">
                  <c:v>23.2</c:v>
                </c:pt>
              </c:numCache>
            </c:numRef>
          </c:yVal>
        </c:ser>
        <c:ser>
          <c:idx val="5"/>
          <c:order val="5"/>
          <c:tx>
            <c:strRef>
              <c:f>'Twenty Mile River (634)'!$I$37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120</c:v>
              </c:pt>
              <c:pt idx="1">
                <c:v>445</c:v>
              </c:pt>
            </c:numLit>
          </c:xVal>
          <c:yVal>
            <c:numRef>
              <c:f>('Twenty Mile River (634)'!$J$37,'Twenty Mile River (634)'!$J$37)</c:f>
              <c:numCache>
                <c:formatCode>0.0</c:formatCode>
                <c:ptCount val="2"/>
                <c:pt idx="0">
                  <c:v>-21.7</c:v>
                </c:pt>
                <c:pt idx="1">
                  <c:v>-21.7</c:v>
                </c:pt>
              </c:numCache>
            </c:numRef>
          </c:yVal>
        </c:ser>
        <c:ser>
          <c:idx val="6"/>
          <c:order val="6"/>
          <c:tx>
            <c:strRef>
              <c:f>'Twenty Mile River (634)'!$I$38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120</c:v>
              </c:pt>
              <c:pt idx="1">
                <c:v>445</c:v>
              </c:pt>
            </c:numLit>
          </c:xVal>
          <c:yVal>
            <c:numRef>
              <c:f>('Twenty Mile River (634)'!$J$38,'Twenty Mile River (634)'!$J$38)</c:f>
              <c:numCache>
                <c:formatCode>General</c:formatCode>
                <c:ptCount val="2"/>
                <c:pt idx="0">
                  <c:v>15.45</c:v>
                </c:pt>
                <c:pt idx="1">
                  <c:v>15.45</c:v>
                </c:pt>
              </c:numCache>
            </c:numRef>
          </c:yVal>
        </c:ser>
        <c:dLbls/>
        <c:axId val="97659904"/>
        <c:axId val="97670272"/>
      </c:scatterChart>
      <c:valAx>
        <c:axId val="97659904"/>
        <c:scaling>
          <c:orientation val="minMax"/>
          <c:max val="568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97670272"/>
        <c:crossesAt val="-24"/>
        <c:crossBetween val="midCat"/>
      </c:valAx>
      <c:valAx>
        <c:axId val="97670272"/>
        <c:scaling>
          <c:orientation val="minMax"/>
          <c:max val="32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9765990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636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'Peterson Creek (636)'!$J$35:$J$47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60.5</c:v>
                </c:pt>
                <c:pt idx="3">
                  <c:v>60.5</c:v>
                </c:pt>
                <c:pt idx="4">
                  <c:v>60.75</c:v>
                </c:pt>
                <c:pt idx="5">
                  <c:v>60.75</c:v>
                </c:pt>
                <c:pt idx="6">
                  <c:v>61.75</c:v>
                </c:pt>
                <c:pt idx="7">
                  <c:v>61.75</c:v>
                </c:pt>
                <c:pt idx="8">
                  <c:v>62</c:v>
                </c:pt>
                <c:pt idx="9">
                  <c:v>62</c:v>
                </c:pt>
                <c:pt idx="10">
                  <c:v>122.5</c:v>
                </c:pt>
                <c:pt idx="11">
                  <c:v>122.5</c:v>
                </c:pt>
                <c:pt idx="12">
                  <c:v>0</c:v>
                </c:pt>
              </c:numCache>
            </c:numRef>
          </c:xVal>
          <c:yVal>
            <c:numRef>
              <c:f>'Peterson Creek (636)'!$K$35:$K$47</c:f>
              <c:numCache>
                <c:formatCode>General</c:formatCode>
                <c:ptCount val="13"/>
                <c:pt idx="0">
                  <c:v>31.64</c:v>
                </c:pt>
                <c:pt idx="1">
                  <c:v>25.58</c:v>
                </c:pt>
                <c:pt idx="2">
                  <c:v>25.58</c:v>
                </c:pt>
                <c:pt idx="3">
                  <c:v>12</c:v>
                </c:pt>
                <c:pt idx="4">
                  <c:v>12</c:v>
                </c:pt>
                <c:pt idx="5">
                  <c:v>-10</c:v>
                </c:pt>
                <c:pt idx="6">
                  <c:v>-10</c:v>
                </c:pt>
                <c:pt idx="7">
                  <c:v>12</c:v>
                </c:pt>
                <c:pt idx="8">
                  <c:v>12</c:v>
                </c:pt>
                <c:pt idx="9">
                  <c:v>25.58</c:v>
                </c:pt>
                <c:pt idx="10">
                  <c:v>25.58</c:v>
                </c:pt>
                <c:pt idx="11">
                  <c:v>31.64</c:v>
                </c:pt>
                <c:pt idx="12">
                  <c:v>31.64</c:v>
                </c:pt>
              </c:numCache>
            </c:numRef>
          </c:yVal>
        </c:ser>
        <c:ser>
          <c:idx val="0"/>
          <c:order val="1"/>
          <c:tx>
            <c:v>8/13/2008 US</c:v>
          </c:tx>
          <c:marker>
            <c:symbol val="diamond"/>
            <c:size val="5"/>
          </c:marker>
          <c:xVal>
            <c:numRef>
              <c:f>'Peterson Creek (636)'!$B$36:$B$62</c:f>
              <c:numCache>
                <c:formatCode>General</c:formatCode>
                <c:ptCount val="27"/>
                <c:pt idx="0">
                  <c:v>122.5</c:v>
                </c:pt>
                <c:pt idx="1">
                  <c:v>117.5</c:v>
                </c:pt>
                <c:pt idx="2">
                  <c:v>112.5</c:v>
                </c:pt>
                <c:pt idx="3">
                  <c:v>107.5</c:v>
                </c:pt>
                <c:pt idx="4">
                  <c:v>102.5</c:v>
                </c:pt>
                <c:pt idx="5">
                  <c:v>97.5</c:v>
                </c:pt>
                <c:pt idx="6">
                  <c:v>95.5</c:v>
                </c:pt>
                <c:pt idx="7">
                  <c:v>92.5</c:v>
                </c:pt>
                <c:pt idx="8">
                  <c:v>87.5</c:v>
                </c:pt>
                <c:pt idx="9">
                  <c:v>82.5</c:v>
                </c:pt>
                <c:pt idx="10">
                  <c:v>77.5</c:v>
                </c:pt>
                <c:pt idx="11">
                  <c:v>72.5</c:v>
                </c:pt>
                <c:pt idx="12">
                  <c:v>67.5</c:v>
                </c:pt>
                <c:pt idx="13">
                  <c:v>62.5</c:v>
                </c:pt>
                <c:pt idx="14">
                  <c:v>57.5</c:v>
                </c:pt>
                <c:pt idx="15">
                  <c:v>52.5</c:v>
                </c:pt>
                <c:pt idx="16">
                  <c:v>47.5</c:v>
                </c:pt>
                <c:pt idx="17">
                  <c:v>42.5</c:v>
                </c:pt>
                <c:pt idx="18">
                  <c:v>37.5</c:v>
                </c:pt>
                <c:pt idx="19">
                  <c:v>32.5</c:v>
                </c:pt>
                <c:pt idx="20">
                  <c:v>30</c:v>
                </c:pt>
                <c:pt idx="21">
                  <c:v>27.5</c:v>
                </c:pt>
                <c:pt idx="22">
                  <c:v>22.5</c:v>
                </c:pt>
                <c:pt idx="23">
                  <c:v>17.5</c:v>
                </c:pt>
                <c:pt idx="24">
                  <c:v>12.5</c:v>
                </c:pt>
                <c:pt idx="25">
                  <c:v>7.5</c:v>
                </c:pt>
                <c:pt idx="26">
                  <c:v>3</c:v>
                </c:pt>
              </c:numCache>
            </c:numRef>
          </c:xVal>
          <c:yVal>
            <c:numRef>
              <c:f>'Peterson Creek (636)'!$E$36:$E$62</c:f>
              <c:numCache>
                <c:formatCode>General</c:formatCode>
                <c:ptCount val="27"/>
                <c:pt idx="0">
                  <c:v>27.66</c:v>
                </c:pt>
                <c:pt idx="1">
                  <c:v>26.94</c:v>
                </c:pt>
                <c:pt idx="2">
                  <c:v>25.2</c:v>
                </c:pt>
                <c:pt idx="3">
                  <c:v>23.740000000000002</c:v>
                </c:pt>
                <c:pt idx="4">
                  <c:v>21.009999999999998</c:v>
                </c:pt>
                <c:pt idx="5">
                  <c:v>19.690000000000001</c:v>
                </c:pt>
                <c:pt idx="6">
                  <c:v>18.05</c:v>
                </c:pt>
                <c:pt idx="7">
                  <c:v>17.36</c:v>
                </c:pt>
                <c:pt idx="8">
                  <c:v>17.850000000000001</c:v>
                </c:pt>
                <c:pt idx="9">
                  <c:v>17.86</c:v>
                </c:pt>
                <c:pt idx="10">
                  <c:v>17.880000000000003</c:v>
                </c:pt>
                <c:pt idx="11">
                  <c:v>17.079999999999998</c:v>
                </c:pt>
                <c:pt idx="12">
                  <c:v>18.259999999999998</c:v>
                </c:pt>
                <c:pt idx="13">
                  <c:v>17.060000000000002</c:v>
                </c:pt>
                <c:pt idx="14">
                  <c:v>16.740000000000002</c:v>
                </c:pt>
                <c:pt idx="15">
                  <c:v>17.48</c:v>
                </c:pt>
                <c:pt idx="16">
                  <c:v>17.170000000000002</c:v>
                </c:pt>
                <c:pt idx="17">
                  <c:v>16.34</c:v>
                </c:pt>
                <c:pt idx="18">
                  <c:v>16.79</c:v>
                </c:pt>
                <c:pt idx="19">
                  <c:v>16.03</c:v>
                </c:pt>
                <c:pt idx="20">
                  <c:v>17.600000000000001</c:v>
                </c:pt>
                <c:pt idx="21">
                  <c:v>18.86</c:v>
                </c:pt>
                <c:pt idx="22">
                  <c:v>21.46</c:v>
                </c:pt>
                <c:pt idx="23">
                  <c:v>23.22</c:v>
                </c:pt>
                <c:pt idx="24">
                  <c:v>26.01</c:v>
                </c:pt>
                <c:pt idx="25">
                  <c:v>26.79</c:v>
                </c:pt>
                <c:pt idx="26">
                  <c:v>27.66</c:v>
                </c:pt>
              </c:numCache>
            </c:numRef>
          </c:yVal>
        </c:ser>
        <c:ser>
          <c:idx val="2"/>
          <c:order val="2"/>
          <c:tx>
            <c:strRef>
              <c:f>'Peterson Creek (636)'!$G$34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37.5</c:v>
              </c:pt>
              <c:pt idx="1">
                <c:v>97.5</c:v>
              </c:pt>
            </c:numLit>
          </c:xVal>
          <c:yVal>
            <c:numRef>
              <c:f>('Peterson Creek (636)'!$H$34,'Peterson Creek (636)'!$H$34)</c:f>
              <c:numCache>
                <c:formatCode>0.0</c:formatCode>
                <c:ptCount val="2"/>
                <c:pt idx="0">
                  <c:v>17.100000000000001</c:v>
                </c:pt>
                <c:pt idx="1">
                  <c:v>17.100000000000001</c:v>
                </c:pt>
              </c:numCache>
            </c:numRef>
          </c:yVal>
        </c:ser>
        <c:ser>
          <c:idx val="3"/>
          <c:order val="3"/>
          <c:tx>
            <c:strRef>
              <c:f>'Peterson Creek (636)'!$G$35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37.5</c:v>
              </c:pt>
              <c:pt idx="1">
                <c:v>97.5</c:v>
              </c:pt>
            </c:numLit>
          </c:xVal>
          <c:yVal>
            <c:numRef>
              <c:f>('Peterson Creek (636)'!$H$35,'Peterson Creek (636)'!$H$35)</c:f>
              <c:numCache>
                <c:formatCode>0.0</c:formatCode>
                <c:ptCount val="2"/>
                <c:pt idx="0">
                  <c:v>-16.2</c:v>
                </c:pt>
                <c:pt idx="1">
                  <c:v>-16.2</c:v>
                </c:pt>
              </c:numCache>
            </c:numRef>
          </c:yVal>
        </c:ser>
        <c:ser>
          <c:idx val="4"/>
          <c:order val="4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37.5</c:v>
              </c:pt>
              <c:pt idx="1">
                <c:v>97.5</c:v>
              </c:pt>
            </c:numLit>
          </c:xVal>
          <c:yVal>
            <c:numRef>
              <c:f>('Peterson Creek (636)'!$H$36,'Peterson Creek (636)'!$H$36)</c:f>
              <c:numCache>
                <c:formatCode>0.0</c:formatCode>
                <c:ptCount val="2"/>
                <c:pt idx="0">
                  <c:v>22.5</c:v>
                </c:pt>
                <c:pt idx="1">
                  <c:v>22.5</c:v>
                </c:pt>
              </c:numCache>
            </c:numRef>
          </c:yVal>
        </c:ser>
        <c:ser>
          <c:idx val="5"/>
          <c:order val="5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37.5</c:v>
              </c:pt>
              <c:pt idx="1">
                <c:v>97.5</c:v>
              </c:pt>
            </c:numLit>
          </c:xVal>
          <c:yVal>
            <c:numRef>
              <c:f>('Peterson Creek (636)'!$H$37,'Peterson Creek (636)'!$H$37)</c:f>
              <c:numCache>
                <c:formatCode>0.0</c:formatCode>
                <c:ptCount val="2"/>
                <c:pt idx="0">
                  <c:v>-22.4</c:v>
                </c:pt>
                <c:pt idx="1">
                  <c:v>-22.4</c:v>
                </c:pt>
              </c:numCache>
            </c:numRef>
          </c:yVal>
        </c:ser>
        <c:ser>
          <c:idx val="6"/>
          <c:order val="6"/>
          <c:tx>
            <c:strRef>
              <c:f>'Peterson Creek (636)'!$G$38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37.5</c:v>
              </c:pt>
              <c:pt idx="1">
                <c:v>97.5</c:v>
              </c:pt>
            </c:numLit>
          </c:xVal>
          <c:yVal>
            <c:numRef>
              <c:f>('Peterson Creek (636)'!$H$38,'Peterson Creek (636)'!$H$38)</c:f>
              <c:numCache>
                <c:formatCode>General</c:formatCode>
                <c:ptCount val="2"/>
                <c:pt idx="0">
                  <c:v>18.8</c:v>
                </c:pt>
                <c:pt idx="1">
                  <c:v>18.8</c:v>
                </c:pt>
              </c:numCache>
            </c:numRef>
          </c:yVal>
        </c:ser>
        <c:dLbls/>
        <c:axId val="98255616"/>
        <c:axId val="98257536"/>
      </c:scatterChart>
      <c:valAx>
        <c:axId val="98255616"/>
        <c:scaling>
          <c:orientation val="minMax"/>
          <c:max val="123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98257536"/>
        <c:crossesAt val="-24"/>
        <c:crossBetween val="midCat"/>
      </c:valAx>
      <c:valAx>
        <c:axId val="98257536"/>
        <c:scaling>
          <c:orientation val="minMax"/>
          <c:max val="32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</a:p>
            </c:rich>
          </c:tx>
        </c:title>
        <c:numFmt formatCode="General" sourceLinked="1"/>
        <c:majorTickMark val="in"/>
        <c:tickLblPos val="nextTo"/>
        <c:crossAx val="98255616"/>
        <c:crosses val="autoZero"/>
        <c:crossBetween val="midCat"/>
        <c:majorUnit val="4"/>
      </c:valAx>
    </c:plotArea>
    <c:legend>
      <c:legendPos val="b"/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638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'Virgin Creek (638)'!$O$35:$O$47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59.75</c:v>
                </c:pt>
                <c:pt idx="3">
                  <c:v>59.75</c:v>
                </c:pt>
                <c:pt idx="4">
                  <c:v>60</c:v>
                </c:pt>
                <c:pt idx="5">
                  <c:v>60</c:v>
                </c:pt>
                <c:pt idx="6">
                  <c:v>61</c:v>
                </c:pt>
                <c:pt idx="7">
                  <c:v>61</c:v>
                </c:pt>
                <c:pt idx="8">
                  <c:v>61.25</c:v>
                </c:pt>
                <c:pt idx="9">
                  <c:v>61.25</c:v>
                </c:pt>
                <c:pt idx="10">
                  <c:v>122.5</c:v>
                </c:pt>
                <c:pt idx="11">
                  <c:v>122.5</c:v>
                </c:pt>
                <c:pt idx="12">
                  <c:v>0</c:v>
                </c:pt>
              </c:numCache>
            </c:numRef>
          </c:xVal>
          <c:yVal>
            <c:numRef>
              <c:f>'Virgin Creek (638)'!$P$35:$P$47</c:f>
              <c:numCache>
                <c:formatCode>General</c:formatCode>
                <c:ptCount val="13"/>
                <c:pt idx="0">
                  <c:v>30.24</c:v>
                </c:pt>
                <c:pt idx="1">
                  <c:v>26.33</c:v>
                </c:pt>
                <c:pt idx="2">
                  <c:v>26.33</c:v>
                </c:pt>
                <c:pt idx="3">
                  <c:v>6</c:v>
                </c:pt>
                <c:pt idx="4">
                  <c:v>6</c:v>
                </c:pt>
                <c:pt idx="5">
                  <c:v>-25</c:v>
                </c:pt>
                <c:pt idx="6">
                  <c:v>-25</c:v>
                </c:pt>
                <c:pt idx="7">
                  <c:v>6</c:v>
                </c:pt>
                <c:pt idx="8">
                  <c:v>6</c:v>
                </c:pt>
                <c:pt idx="9">
                  <c:v>26.33</c:v>
                </c:pt>
                <c:pt idx="10">
                  <c:v>26.33</c:v>
                </c:pt>
                <c:pt idx="11">
                  <c:v>30.24</c:v>
                </c:pt>
                <c:pt idx="12">
                  <c:v>30.24</c:v>
                </c:pt>
              </c:numCache>
            </c:numRef>
          </c:yVal>
        </c:ser>
        <c:ser>
          <c:idx val="0"/>
          <c:order val="1"/>
          <c:tx>
            <c:v>8/13/2008 US</c:v>
          </c:tx>
          <c:marker>
            <c:symbol val="diamond"/>
            <c:size val="5"/>
          </c:marker>
          <c:xVal>
            <c:numRef>
              <c:f>'Virgin Creek (638)'!$A$36:$A$61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82.5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119.4</c:v>
                </c:pt>
              </c:numCache>
            </c:numRef>
          </c:xVal>
          <c:yVal>
            <c:numRef>
              <c:f>'Virgin Creek (638)'!$D$36:$D$61</c:f>
              <c:numCache>
                <c:formatCode>General</c:formatCode>
                <c:ptCount val="26"/>
                <c:pt idx="0">
                  <c:v>26.24</c:v>
                </c:pt>
                <c:pt idx="1">
                  <c:v>26.089999999999996</c:v>
                </c:pt>
                <c:pt idx="2">
                  <c:v>25.64</c:v>
                </c:pt>
                <c:pt idx="3">
                  <c:v>22.29</c:v>
                </c:pt>
                <c:pt idx="4">
                  <c:v>20.07</c:v>
                </c:pt>
                <c:pt idx="5">
                  <c:v>18.669999999999998</c:v>
                </c:pt>
                <c:pt idx="6">
                  <c:v>18.39</c:v>
                </c:pt>
                <c:pt idx="7">
                  <c:v>17.89</c:v>
                </c:pt>
                <c:pt idx="8">
                  <c:v>16.46</c:v>
                </c:pt>
                <c:pt idx="9">
                  <c:v>13.399999999999999</c:v>
                </c:pt>
                <c:pt idx="10">
                  <c:v>14.239999999999998</c:v>
                </c:pt>
                <c:pt idx="11">
                  <c:v>12.829999999999998</c:v>
                </c:pt>
                <c:pt idx="12">
                  <c:v>8.259999999999998</c:v>
                </c:pt>
                <c:pt idx="13">
                  <c:v>7.879999999999999</c:v>
                </c:pt>
                <c:pt idx="14">
                  <c:v>7.5599999999999987</c:v>
                </c:pt>
                <c:pt idx="15">
                  <c:v>7.59</c:v>
                </c:pt>
                <c:pt idx="16">
                  <c:v>8.1899999999999977</c:v>
                </c:pt>
                <c:pt idx="17">
                  <c:v>8.34</c:v>
                </c:pt>
                <c:pt idx="18">
                  <c:v>8.759999999999998</c:v>
                </c:pt>
                <c:pt idx="19">
                  <c:v>12.989999999999998</c:v>
                </c:pt>
                <c:pt idx="20">
                  <c:v>14.669999999999998</c:v>
                </c:pt>
                <c:pt idx="21">
                  <c:v>17.72</c:v>
                </c:pt>
                <c:pt idx="22">
                  <c:v>20.259999999999998</c:v>
                </c:pt>
                <c:pt idx="23">
                  <c:v>23.29</c:v>
                </c:pt>
                <c:pt idx="24">
                  <c:v>25.86</c:v>
                </c:pt>
                <c:pt idx="25">
                  <c:v>26.72</c:v>
                </c:pt>
              </c:numCache>
            </c:numRef>
          </c:yVal>
        </c:ser>
        <c:ser>
          <c:idx val="1"/>
          <c:order val="2"/>
          <c:tx>
            <c:v>8/13/2008 DS</c:v>
          </c:tx>
          <c:marker>
            <c:symbol val="square"/>
            <c:size val="4"/>
          </c:marker>
          <c:xVal>
            <c:numRef>
              <c:f>'Virgin Creek (638)'!$F$36:$F$62</c:f>
              <c:numCache>
                <c:formatCode>General</c:formatCode>
                <c:ptCount val="2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52.5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68</c:v>
                </c:pt>
                <c:pt idx="16">
                  <c:v>70</c:v>
                </c:pt>
                <c:pt idx="17">
                  <c:v>75</c:v>
                </c:pt>
                <c:pt idx="18">
                  <c:v>80</c:v>
                </c:pt>
                <c:pt idx="19">
                  <c:v>85</c:v>
                </c:pt>
                <c:pt idx="20">
                  <c:v>90</c:v>
                </c:pt>
                <c:pt idx="21">
                  <c:v>95</c:v>
                </c:pt>
                <c:pt idx="22">
                  <c:v>100</c:v>
                </c:pt>
                <c:pt idx="23">
                  <c:v>105</c:v>
                </c:pt>
                <c:pt idx="24">
                  <c:v>110</c:v>
                </c:pt>
                <c:pt idx="25">
                  <c:v>115</c:v>
                </c:pt>
                <c:pt idx="26">
                  <c:v>119.5</c:v>
                </c:pt>
              </c:numCache>
            </c:numRef>
          </c:xVal>
          <c:yVal>
            <c:numRef>
              <c:f>'Virgin Creek (638)'!$I$36:$I$62</c:f>
              <c:numCache>
                <c:formatCode>General</c:formatCode>
                <c:ptCount val="27"/>
                <c:pt idx="0">
                  <c:v>26.84</c:v>
                </c:pt>
                <c:pt idx="1">
                  <c:v>26.409999999999997</c:v>
                </c:pt>
                <c:pt idx="2">
                  <c:v>23.32</c:v>
                </c:pt>
                <c:pt idx="3">
                  <c:v>20.239999999999998</c:v>
                </c:pt>
                <c:pt idx="4">
                  <c:v>17.88</c:v>
                </c:pt>
                <c:pt idx="5">
                  <c:v>17.479999999999997</c:v>
                </c:pt>
                <c:pt idx="6">
                  <c:v>17.36</c:v>
                </c:pt>
                <c:pt idx="7">
                  <c:v>17.45</c:v>
                </c:pt>
                <c:pt idx="8">
                  <c:v>15.929999999999998</c:v>
                </c:pt>
                <c:pt idx="9">
                  <c:v>12.439999999999998</c:v>
                </c:pt>
                <c:pt idx="10">
                  <c:v>11.84</c:v>
                </c:pt>
                <c:pt idx="11">
                  <c:v>7.9199999999999982</c:v>
                </c:pt>
                <c:pt idx="12">
                  <c:v>7.879999999999999</c:v>
                </c:pt>
                <c:pt idx="13">
                  <c:v>6.34</c:v>
                </c:pt>
                <c:pt idx="14">
                  <c:v>6.629999999999999</c:v>
                </c:pt>
                <c:pt idx="15">
                  <c:v>7.09</c:v>
                </c:pt>
                <c:pt idx="16">
                  <c:v>8.02</c:v>
                </c:pt>
                <c:pt idx="17">
                  <c:v>8.2999999999999972</c:v>
                </c:pt>
                <c:pt idx="18">
                  <c:v>10.27</c:v>
                </c:pt>
                <c:pt idx="19">
                  <c:v>14.559999999999999</c:v>
                </c:pt>
                <c:pt idx="20">
                  <c:v>15.709999999999999</c:v>
                </c:pt>
                <c:pt idx="21">
                  <c:v>17.07</c:v>
                </c:pt>
                <c:pt idx="22">
                  <c:v>19.54</c:v>
                </c:pt>
                <c:pt idx="23">
                  <c:v>22.27</c:v>
                </c:pt>
                <c:pt idx="24">
                  <c:v>24.57</c:v>
                </c:pt>
                <c:pt idx="25">
                  <c:v>26.34</c:v>
                </c:pt>
                <c:pt idx="26">
                  <c:v>26.75</c:v>
                </c:pt>
              </c:numCache>
            </c:numRef>
          </c:yVal>
        </c:ser>
        <c:ser>
          <c:idx val="3"/>
          <c:order val="3"/>
          <c:tx>
            <c:strRef>
              <c:f>'Virgin Creek (638)'!$L$34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100</c:v>
              </c:pt>
            </c:numLit>
          </c:xVal>
          <c:yVal>
            <c:numRef>
              <c:f>('Virgin Creek (638)'!$M$34,'Virgin Creek (638)'!$M$34)</c:f>
              <c:numCache>
                <c:formatCode>0.0</c:formatCode>
                <c:ptCount val="2"/>
                <c:pt idx="0">
                  <c:v>13.3</c:v>
                </c:pt>
                <c:pt idx="1">
                  <c:v>13.3</c:v>
                </c:pt>
              </c:numCache>
            </c:numRef>
          </c:yVal>
        </c:ser>
        <c:ser>
          <c:idx val="4"/>
          <c:order val="4"/>
          <c:tx>
            <c:strRef>
              <c:f>'Virgin Creek (638)'!$L$35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100</c:v>
              </c:pt>
            </c:numLit>
          </c:xVal>
          <c:yVal>
            <c:numRef>
              <c:f>('Virgin Creek (638)'!$M$35,'Virgin Creek (638)'!$M$35)</c:f>
              <c:numCache>
                <c:formatCode>0.0</c:formatCode>
                <c:ptCount val="2"/>
                <c:pt idx="0">
                  <c:v>-20</c:v>
                </c:pt>
                <c:pt idx="1">
                  <c:v>-20</c:v>
                </c:pt>
              </c:numCache>
            </c:numRef>
          </c:yVal>
        </c:ser>
        <c:ser>
          <c:idx val="5"/>
          <c:order val="5"/>
          <c:tx>
            <c:strRef>
              <c:f>'Virgin Creek (638)'!$L$36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100</c:v>
              </c:pt>
            </c:numLit>
          </c:xVal>
          <c:yVal>
            <c:numRef>
              <c:f>('Virgin Creek (638)'!$M$36,'Virgin Creek (638)'!$M$36)</c:f>
              <c:numCache>
                <c:formatCode>0.0</c:formatCode>
                <c:ptCount val="2"/>
                <c:pt idx="0">
                  <c:v>18.7</c:v>
                </c:pt>
                <c:pt idx="1">
                  <c:v>18.7</c:v>
                </c:pt>
              </c:numCache>
            </c:numRef>
          </c:yVal>
        </c:ser>
        <c:ser>
          <c:idx val="6"/>
          <c:order val="6"/>
          <c:tx>
            <c:strRef>
              <c:f>'Virgin Creek (638)'!$L$37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100</c:v>
              </c:pt>
            </c:numLit>
          </c:xVal>
          <c:yVal>
            <c:numRef>
              <c:f>('Virgin Creek (638)'!$M$37,'Virgin Creek (638)'!$M$37)</c:f>
              <c:numCache>
                <c:formatCode>0.0</c:formatCode>
                <c:ptCount val="2"/>
                <c:pt idx="0">
                  <c:v>-26.2</c:v>
                </c:pt>
                <c:pt idx="1">
                  <c:v>-26.2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11.14</c:v>
              </c:pt>
              <c:pt idx="1">
                <c:v>11.14</c:v>
              </c:pt>
            </c:numLit>
          </c:yVal>
        </c:ser>
        <c:dLbls/>
        <c:axId val="111172992"/>
        <c:axId val="111216128"/>
      </c:scatterChart>
      <c:valAx>
        <c:axId val="111172992"/>
        <c:scaling>
          <c:orientation val="minMax"/>
          <c:max val="122.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111216128"/>
        <c:crossesAt val="-28"/>
        <c:crossBetween val="midCat"/>
      </c:valAx>
      <c:valAx>
        <c:axId val="111216128"/>
        <c:scaling>
          <c:orientation val="minMax"/>
          <c:max val="32"/>
          <c:min val="-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111172992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639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'Glacier Creek (639)'!$O$35:$O$47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80.5</c:v>
                </c:pt>
                <c:pt idx="3">
                  <c:v>80.5</c:v>
                </c:pt>
                <c:pt idx="4">
                  <c:v>80.75</c:v>
                </c:pt>
                <c:pt idx="5">
                  <c:v>80.75</c:v>
                </c:pt>
                <c:pt idx="6">
                  <c:v>81.75</c:v>
                </c:pt>
                <c:pt idx="7">
                  <c:v>81.75</c:v>
                </c:pt>
                <c:pt idx="8">
                  <c:v>82</c:v>
                </c:pt>
                <c:pt idx="9">
                  <c:v>82</c:v>
                </c:pt>
                <c:pt idx="10">
                  <c:v>162.5</c:v>
                </c:pt>
                <c:pt idx="11">
                  <c:v>162.5</c:v>
                </c:pt>
                <c:pt idx="12">
                  <c:v>0</c:v>
                </c:pt>
              </c:numCache>
            </c:numRef>
          </c:xVal>
          <c:yVal>
            <c:numRef>
              <c:f>'Glacier Creek (639)'!$P$35:$P$47</c:f>
              <c:numCache>
                <c:formatCode>General</c:formatCode>
                <c:ptCount val="13"/>
                <c:pt idx="0">
                  <c:v>30.5</c:v>
                </c:pt>
                <c:pt idx="1">
                  <c:v>25.5</c:v>
                </c:pt>
                <c:pt idx="2">
                  <c:v>25.5</c:v>
                </c:pt>
                <c:pt idx="3">
                  <c:v>10</c:v>
                </c:pt>
                <c:pt idx="4">
                  <c:v>10</c:v>
                </c:pt>
                <c:pt idx="5">
                  <c:v>-16</c:v>
                </c:pt>
                <c:pt idx="6">
                  <c:v>-16</c:v>
                </c:pt>
                <c:pt idx="7">
                  <c:v>10</c:v>
                </c:pt>
                <c:pt idx="8">
                  <c:v>10</c:v>
                </c:pt>
                <c:pt idx="9">
                  <c:v>25.5</c:v>
                </c:pt>
                <c:pt idx="10">
                  <c:v>25.5</c:v>
                </c:pt>
                <c:pt idx="11">
                  <c:v>30.5</c:v>
                </c:pt>
                <c:pt idx="12">
                  <c:v>30.5</c:v>
                </c:pt>
              </c:numCache>
            </c:numRef>
          </c:yVal>
        </c:ser>
        <c:ser>
          <c:idx val="1"/>
          <c:order val="1"/>
          <c:tx>
            <c:v>5/27/2009 DS</c:v>
          </c:tx>
          <c:marker>
            <c:symbol val="square"/>
            <c:size val="4"/>
          </c:marker>
          <c:xVal>
            <c:numRef>
              <c:f>'Glacier Creek (639)'!$F$42:$F$74</c:f>
              <c:numCache>
                <c:formatCode>General</c:formatCode>
                <c:ptCount val="3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</c:numCache>
            </c:numRef>
          </c:xVal>
          <c:yVal>
            <c:numRef>
              <c:f>'Glacier Creek (639)'!$I$42:$I$74</c:f>
              <c:numCache>
                <c:formatCode>General</c:formatCode>
                <c:ptCount val="33"/>
                <c:pt idx="0">
                  <c:v>25.45</c:v>
                </c:pt>
                <c:pt idx="1">
                  <c:v>25.4</c:v>
                </c:pt>
                <c:pt idx="2">
                  <c:v>22.05</c:v>
                </c:pt>
                <c:pt idx="3">
                  <c:v>19.55</c:v>
                </c:pt>
                <c:pt idx="4">
                  <c:v>16.05</c:v>
                </c:pt>
                <c:pt idx="5">
                  <c:v>14.5</c:v>
                </c:pt>
                <c:pt idx="6">
                  <c:v>12.850000000000001</c:v>
                </c:pt>
                <c:pt idx="7">
                  <c:v>12.899999999999999</c:v>
                </c:pt>
                <c:pt idx="8">
                  <c:v>12.649999999999999</c:v>
                </c:pt>
                <c:pt idx="9">
                  <c:v>12.649999999999999</c:v>
                </c:pt>
                <c:pt idx="10">
                  <c:v>11.850000000000001</c:v>
                </c:pt>
                <c:pt idx="11">
                  <c:v>11.850000000000001</c:v>
                </c:pt>
                <c:pt idx="12">
                  <c:v>11.95</c:v>
                </c:pt>
                <c:pt idx="13">
                  <c:v>11.75</c:v>
                </c:pt>
                <c:pt idx="14">
                  <c:v>11.55</c:v>
                </c:pt>
                <c:pt idx="15">
                  <c:v>11.350000000000001</c:v>
                </c:pt>
                <c:pt idx="16">
                  <c:v>11.350000000000001</c:v>
                </c:pt>
                <c:pt idx="17">
                  <c:v>13.5</c:v>
                </c:pt>
                <c:pt idx="18">
                  <c:v>14.35</c:v>
                </c:pt>
                <c:pt idx="19">
                  <c:v>14.35</c:v>
                </c:pt>
                <c:pt idx="20">
                  <c:v>13.850000000000001</c:v>
                </c:pt>
                <c:pt idx="21">
                  <c:v>13.25</c:v>
                </c:pt>
                <c:pt idx="22">
                  <c:v>12.5</c:v>
                </c:pt>
                <c:pt idx="23">
                  <c:v>12.100000000000001</c:v>
                </c:pt>
                <c:pt idx="24">
                  <c:v>11.8</c:v>
                </c:pt>
                <c:pt idx="25">
                  <c:v>11.3</c:v>
                </c:pt>
                <c:pt idx="26">
                  <c:v>11.649999999999999</c:v>
                </c:pt>
                <c:pt idx="27">
                  <c:v>14.45</c:v>
                </c:pt>
                <c:pt idx="28">
                  <c:v>17.25</c:v>
                </c:pt>
                <c:pt idx="29">
                  <c:v>18.95</c:v>
                </c:pt>
                <c:pt idx="30">
                  <c:v>22.85</c:v>
                </c:pt>
                <c:pt idx="31">
                  <c:v>24.95</c:v>
                </c:pt>
                <c:pt idx="32">
                  <c:v>25.75</c:v>
                </c:pt>
              </c:numCache>
            </c:numRef>
          </c:yVal>
        </c:ser>
        <c:ser>
          <c:idx val="0"/>
          <c:order val="2"/>
          <c:tx>
            <c:v>5/27/2009 US</c:v>
          </c:tx>
          <c:marker>
            <c:symbol val="diamond"/>
            <c:size val="5"/>
          </c:marker>
          <c:xVal>
            <c:numRef>
              <c:f>'Glacier Creek (639)'!$A$42:$A$74</c:f>
              <c:numCache>
                <c:formatCode>General</c:formatCode>
                <c:ptCount val="3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137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</c:numCache>
            </c:numRef>
          </c:xVal>
          <c:yVal>
            <c:numRef>
              <c:f>'Glacier Creek (639)'!$C$42:$C$74</c:f>
              <c:numCache>
                <c:formatCode>General</c:formatCode>
                <c:ptCount val="33"/>
                <c:pt idx="0">
                  <c:v>25.25</c:v>
                </c:pt>
                <c:pt idx="1">
                  <c:v>24.35</c:v>
                </c:pt>
                <c:pt idx="2">
                  <c:v>21.35</c:v>
                </c:pt>
                <c:pt idx="3">
                  <c:v>20.25</c:v>
                </c:pt>
                <c:pt idx="4">
                  <c:v>16.649999999999999</c:v>
                </c:pt>
                <c:pt idx="5">
                  <c:v>14.75</c:v>
                </c:pt>
                <c:pt idx="6">
                  <c:v>12.350000000000001</c:v>
                </c:pt>
                <c:pt idx="7">
                  <c:v>11.7</c:v>
                </c:pt>
                <c:pt idx="8">
                  <c:v>11.75</c:v>
                </c:pt>
                <c:pt idx="9">
                  <c:v>11.45</c:v>
                </c:pt>
                <c:pt idx="10">
                  <c:v>11.55</c:v>
                </c:pt>
                <c:pt idx="11">
                  <c:v>11.55</c:v>
                </c:pt>
                <c:pt idx="12">
                  <c:v>11.899999999999999</c:v>
                </c:pt>
                <c:pt idx="13">
                  <c:v>12</c:v>
                </c:pt>
                <c:pt idx="14">
                  <c:v>11.8</c:v>
                </c:pt>
                <c:pt idx="15">
                  <c:v>13.350000000000001</c:v>
                </c:pt>
                <c:pt idx="16">
                  <c:v>13.45</c:v>
                </c:pt>
                <c:pt idx="17">
                  <c:v>12.350000000000001</c:v>
                </c:pt>
                <c:pt idx="18">
                  <c:v>12.75</c:v>
                </c:pt>
                <c:pt idx="19">
                  <c:v>13.149999999999999</c:v>
                </c:pt>
                <c:pt idx="20">
                  <c:v>13.45</c:v>
                </c:pt>
                <c:pt idx="21">
                  <c:v>12.75</c:v>
                </c:pt>
                <c:pt idx="22">
                  <c:v>12.05</c:v>
                </c:pt>
                <c:pt idx="23">
                  <c:v>12.149999999999999</c:v>
                </c:pt>
                <c:pt idx="24">
                  <c:v>12.5</c:v>
                </c:pt>
                <c:pt idx="25">
                  <c:v>11.5</c:v>
                </c:pt>
                <c:pt idx="26">
                  <c:v>12.55</c:v>
                </c:pt>
                <c:pt idx="27">
                  <c:v>14.6</c:v>
                </c:pt>
                <c:pt idx="28">
                  <c:v>15.05</c:v>
                </c:pt>
                <c:pt idx="29">
                  <c:v>18.25</c:v>
                </c:pt>
                <c:pt idx="30">
                  <c:v>20.55</c:v>
                </c:pt>
                <c:pt idx="31">
                  <c:v>21.95</c:v>
                </c:pt>
                <c:pt idx="32">
                  <c:v>25.8</c:v>
                </c:pt>
              </c:numCache>
            </c:numRef>
          </c:yVal>
        </c:ser>
        <c:ser>
          <c:idx val="3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130</c:v>
              </c:pt>
            </c:numLit>
          </c:xVal>
          <c:yVal>
            <c:numRef>
              <c:f>('Glacier Creek (639)'!$M$34,'Glacier Creek (639)'!$M$34)</c:f>
              <c:numCache>
                <c:formatCode>0.0</c:formatCode>
                <c:ptCount val="2"/>
                <c:pt idx="0">
                  <c:v>14.429</c:v>
                </c:pt>
                <c:pt idx="1">
                  <c:v>14.429</c:v>
                </c:pt>
              </c:numCache>
            </c:numRef>
          </c:yVal>
        </c:ser>
        <c:ser>
          <c:idx val="4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130</c:v>
              </c:pt>
            </c:numLit>
          </c:xVal>
          <c:yVal>
            <c:numRef>
              <c:f>('Glacier Creek (639)'!$M$35,'Glacier Creek (639)'!$M$35)</c:f>
              <c:numCache>
                <c:formatCode>0.0</c:formatCode>
                <c:ptCount val="2"/>
                <c:pt idx="0">
                  <c:v>-18.870999999999999</c:v>
                </c:pt>
                <c:pt idx="1">
                  <c:v>-18.870999999999999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130</c:v>
              </c:pt>
            </c:numLit>
          </c:xVal>
          <c:yVal>
            <c:numRef>
              <c:f>('Glacier Creek (639)'!$M$36,'Glacier Creek (639)'!$M$36)</c:f>
              <c:numCache>
                <c:formatCode>0.0</c:formatCode>
                <c:ptCount val="2"/>
                <c:pt idx="0">
                  <c:v>19.529</c:v>
                </c:pt>
                <c:pt idx="1">
                  <c:v>19.529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130</c:v>
              </c:pt>
            </c:numLit>
          </c:xVal>
          <c:yVal>
            <c:numRef>
              <c:f>('Glacier Creek (639)'!$M$37,'Glacier Creek (639)'!$M$37)</c:f>
              <c:numCache>
                <c:formatCode>0.0</c:formatCode>
                <c:ptCount val="2"/>
                <c:pt idx="0">
                  <c:v>-25.271000000000001</c:v>
                </c:pt>
                <c:pt idx="1">
                  <c:v>-25.271000000000001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130</c:v>
              </c:pt>
            </c:numLit>
          </c:xVal>
          <c:yVal>
            <c:numLit>
              <c:formatCode>General</c:formatCode>
              <c:ptCount val="2"/>
              <c:pt idx="0">
                <c:v>17.8</c:v>
              </c:pt>
              <c:pt idx="1">
                <c:v>17.8</c:v>
              </c:pt>
            </c:numLit>
          </c:yVal>
        </c:ser>
        <c:dLbls/>
        <c:axId val="111345024"/>
        <c:axId val="111638016"/>
      </c:scatterChart>
      <c:valAx>
        <c:axId val="111345024"/>
        <c:scaling>
          <c:orientation val="minMax"/>
          <c:max val="165"/>
          <c:min val="0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1000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1638016"/>
        <c:crossesAt val="-28"/>
        <c:crossBetween val="midCat"/>
      </c:valAx>
      <c:valAx>
        <c:axId val="111638016"/>
        <c:scaling>
          <c:orientation val="minMax"/>
          <c:max val="32"/>
          <c:min val="-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000"/>
                  <a:t>As-Built Elev. (ft)</a:t>
                </a:r>
              </a:p>
            </c:rich>
          </c:tx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1345024"/>
        <c:crosses val="autoZero"/>
        <c:crossBetween val="midCat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v>Bridge 724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'Ketchikan Creek (724)'!$R$34:$R$40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0</c:v>
                </c:pt>
              </c:numCache>
            </c:numRef>
          </c:xVal>
          <c:yVal>
            <c:numRef>
              <c:f>'Ketchikan Creek (724)'!$S$34:$S$40</c:f>
              <c:numCache>
                <c:formatCode>General</c:formatCode>
                <c:ptCount val="7"/>
                <c:pt idx="0">
                  <c:v>21.45</c:v>
                </c:pt>
                <c:pt idx="1">
                  <c:v>12.5</c:v>
                </c:pt>
                <c:pt idx="2">
                  <c:v>17.3</c:v>
                </c:pt>
                <c:pt idx="3">
                  <c:v>17.3</c:v>
                </c:pt>
                <c:pt idx="4">
                  <c:v>7.5</c:v>
                </c:pt>
                <c:pt idx="5">
                  <c:v>21.45</c:v>
                </c:pt>
                <c:pt idx="6">
                  <c:v>21.45</c:v>
                </c:pt>
              </c:numCache>
            </c:numRef>
          </c:yVal>
        </c:ser>
        <c:ser>
          <c:idx val="0"/>
          <c:order val="1"/>
          <c:tx>
            <c:strRef>
              <c:f>'Ketchikan Creek (724)'!$H$35</c:f>
              <c:strCache>
                <c:ptCount val="1"/>
                <c:pt idx="0">
                  <c:v>11/12/09 US</c:v>
                </c:pt>
              </c:strCache>
            </c:strRef>
          </c:tx>
          <c:marker>
            <c:symbol val="diamond"/>
            <c:size val="5"/>
          </c:marker>
          <c:xVal>
            <c:numRef>
              <c:f>'Ketchikan Creek (724)'!$I$37:$I$48</c:f>
              <c:numCache>
                <c:formatCode>General</c:formatCode>
                <c:ptCount val="12"/>
                <c:pt idx="0">
                  <c:v>9.5</c:v>
                </c:pt>
                <c:pt idx="1">
                  <c:v>15.2</c:v>
                </c:pt>
                <c:pt idx="2">
                  <c:v>26.6</c:v>
                </c:pt>
                <c:pt idx="3">
                  <c:v>34.200000000000003</c:v>
                </c:pt>
                <c:pt idx="4">
                  <c:v>45.6</c:v>
                </c:pt>
                <c:pt idx="5">
                  <c:v>54.15</c:v>
                </c:pt>
                <c:pt idx="6">
                  <c:v>68.400000000000006</c:v>
                </c:pt>
                <c:pt idx="7">
                  <c:v>74.099999999999994</c:v>
                </c:pt>
                <c:pt idx="8">
                  <c:v>87.4</c:v>
                </c:pt>
                <c:pt idx="9">
                  <c:v>95</c:v>
                </c:pt>
                <c:pt idx="10">
                  <c:v>100.7</c:v>
                </c:pt>
                <c:pt idx="11">
                  <c:v>110.2</c:v>
                </c:pt>
              </c:numCache>
            </c:numRef>
          </c:xVal>
          <c:yVal>
            <c:numRef>
              <c:f>'Ketchikan Creek (724)'!$L$37:$L$48</c:f>
              <c:numCache>
                <c:formatCode>General</c:formatCode>
                <c:ptCount val="12"/>
                <c:pt idx="0">
                  <c:v>15.15</c:v>
                </c:pt>
                <c:pt idx="1">
                  <c:v>12.950000000000001</c:v>
                </c:pt>
                <c:pt idx="2">
                  <c:v>6.65</c:v>
                </c:pt>
                <c:pt idx="3">
                  <c:v>2.6500000000000021</c:v>
                </c:pt>
                <c:pt idx="4">
                  <c:v>-3.0500000000000007</c:v>
                </c:pt>
                <c:pt idx="5">
                  <c:v>-5.6499999999999986</c:v>
                </c:pt>
                <c:pt idx="6">
                  <c:v>-10.149999999999999</c:v>
                </c:pt>
                <c:pt idx="7">
                  <c:v>-8.4499999999999993</c:v>
                </c:pt>
                <c:pt idx="8">
                  <c:v>-5.3499999999999979</c:v>
                </c:pt>
                <c:pt idx="9">
                  <c:v>-1.9499999999999993</c:v>
                </c:pt>
                <c:pt idx="10">
                  <c:v>2.5500000000000007</c:v>
                </c:pt>
                <c:pt idx="11">
                  <c:v>5.0500000000000007</c:v>
                </c:pt>
              </c:numCache>
            </c:numRef>
          </c:yVal>
        </c:ser>
        <c:ser>
          <c:idx val="2"/>
          <c:order val="2"/>
          <c:tx>
            <c:strRef>
              <c:f>'Ketchikan Creek (724)'!$A$35</c:f>
              <c:strCache>
                <c:ptCount val="1"/>
                <c:pt idx="0">
                  <c:v>11/12/09 DS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rgbClr val="C0504D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'Ketchikan Creek (724)'!$B$37:$B$72</c:f>
              <c:numCache>
                <c:formatCode>General</c:formatCode>
                <c:ptCount val="36"/>
                <c:pt idx="0">
                  <c:v>0</c:v>
                </c:pt>
                <c:pt idx="1">
                  <c:v>1.9</c:v>
                </c:pt>
                <c:pt idx="2">
                  <c:v>3.8</c:v>
                </c:pt>
                <c:pt idx="3">
                  <c:v>5.7</c:v>
                </c:pt>
                <c:pt idx="4">
                  <c:v>7.6</c:v>
                </c:pt>
                <c:pt idx="5">
                  <c:v>9.5</c:v>
                </c:pt>
                <c:pt idx="6">
                  <c:v>13.3</c:v>
                </c:pt>
                <c:pt idx="7">
                  <c:v>15.2</c:v>
                </c:pt>
                <c:pt idx="8">
                  <c:v>19</c:v>
                </c:pt>
                <c:pt idx="9">
                  <c:v>22.8</c:v>
                </c:pt>
                <c:pt idx="10">
                  <c:v>26.6</c:v>
                </c:pt>
                <c:pt idx="11">
                  <c:v>30.4</c:v>
                </c:pt>
                <c:pt idx="12">
                  <c:v>34.200000000000003</c:v>
                </c:pt>
                <c:pt idx="13">
                  <c:v>38</c:v>
                </c:pt>
                <c:pt idx="14">
                  <c:v>41.8</c:v>
                </c:pt>
                <c:pt idx="15">
                  <c:v>45.6</c:v>
                </c:pt>
                <c:pt idx="16">
                  <c:v>49.4</c:v>
                </c:pt>
                <c:pt idx="17">
                  <c:v>53.2</c:v>
                </c:pt>
                <c:pt idx="18">
                  <c:v>57</c:v>
                </c:pt>
                <c:pt idx="19">
                  <c:v>60.8</c:v>
                </c:pt>
                <c:pt idx="20">
                  <c:v>64.599999999999994</c:v>
                </c:pt>
                <c:pt idx="21">
                  <c:v>68.400000000000006</c:v>
                </c:pt>
                <c:pt idx="22">
                  <c:v>72.2</c:v>
                </c:pt>
                <c:pt idx="23">
                  <c:v>76</c:v>
                </c:pt>
                <c:pt idx="24">
                  <c:v>79.8</c:v>
                </c:pt>
                <c:pt idx="25">
                  <c:v>85.5</c:v>
                </c:pt>
                <c:pt idx="26">
                  <c:v>89.3</c:v>
                </c:pt>
                <c:pt idx="27">
                  <c:v>93.1</c:v>
                </c:pt>
                <c:pt idx="28">
                  <c:v>96.9</c:v>
                </c:pt>
                <c:pt idx="29">
                  <c:v>100.7</c:v>
                </c:pt>
                <c:pt idx="30">
                  <c:v>104.5</c:v>
                </c:pt>
                <c:pt idx="31">
                  <c:v>108.3</c:v>
                </c:pt>
                <c:pt idx="32">
                  <c:v>112.1</c:v>
                </c:pt>
                <c:pt idx="33">
                  <c:v>115.9</c:v>
                </c:pt>
                <c:pt idx="34">
                  <c:v>119.7</c:v>
                </c:pt>
                <c:pt idx="35">
                  <c:v>123.5</c:v>
                </c:pt>
              </c:numCache>
            </c:numRef>
          </c:xVal>
          <c:yVal>
            <c:numRef>
              <c:f>'Ketchikan Creek (724)'!$E$37:$E$72</c:f>
              <c:numCache>
                <c:formatCode>General</c:formatCode>
                <c:ptCount val="36"/>
                <c:pt idx="0">
                  <c:v>13.600000000000001</c:v>
                </c:pt>
                <c:pt idx="1">
                  <c:v>12.4</c:v>
                </c:pt>
                <c:pt idx="2">
                  <c:v>11.200000000000001</c:v>
                </c:pt>
                <c:pt idx="3">
                  <c:v>8</c:v>
                </c:pt>
                <c:pt idx="4">
                  <c:v>8</c:v>
                </c:pt>
                <c:pt idx="5">
                  <c:v>6.3000000000000007</c:v>
                </c:pt>
                <c:pt idx="6">
                  <c:v>5.1999999999999993</c:v>
                </c:pt>
                <c:pt idx="7">
                  <c:v>3.4000000000000021</c:v>
                </c:pt>
                <c:pt idx="8">
                  <c:v>-0.89999999999999858</c:v>
                </c:pt>
                <c:pt idx="9">
                  <c:v>-1.5</c:v>
                </c:pt>
                <c:pt idx="10">
                  <c:v>-5.6999999999999993</c:v>
                </c:pt>
                <c:pt idx="11">
                  <c:v>-7.9999999999999964</c:v>
                </c:pt>
                <c:pt idx="12">
                  <c:v>-8.6999999999999993</c:v>
                </c:pt>
                <c:pt idx="13">
                  <c:v>-8.1999999999999993</c:v>
                </c:pt>
                <c:pt idx="14">
                  <c:v>-8.4000000000000021</c:v>
                </c:pt>
                <c:pt idx="15">
                  <c:v>-8.3000000000000007</c:v>
                </c:pt>
                <c:pt idx="16">
                  <c:v>-6.3000000000000007</c:v>
                </c:pt>
                <c:pt idx="17">
                  <c:v>-8.4000000000000021</c:v>
                </c:pt>
                <c:pt idx="18">
                  <c:v>-8.9000000000000021</c:v>
                </c:pt>
                <c:pt idx="19">
                  <c:v>-7.0999999999999979</c:v>
                </c:pt>
                <c:pt idx="20">
                  <c:v>-4.8000000000000007</c:v>
                </c:pt>
                <c:pt idx="21">
                  <c:v>-5.0999999999999979</c:v>
                </c:pt>
                <c:pt idx="22">
                  <c:v>-2.3000000000000007</c:v>
                </c:pt>
                <c:pt idx="23">
                  <c:v>-0.89999999999999858</c:v>
                </c:pt>
                <c:pt idx="24">
                  <c:v>-0.19999999999999929</c:v>
                </c:pt>
                <c:pt idx="25">
                  <c:v>3.1999999999999993</c:v>
                </c:pt>
                <c:pt idx="26">
                  <c:v>4.4000000000000021</c:v>
                </c:pt>
                <c:pt idx="27">
                  <c:v>6.4000000000000021</c:v>
                </c:pt>
                <c:pt idx="28">
                  <c:v>7.1000000000000014</c:v>
                </c:pt>
                <c:pt idx="29">
                  <c:v>7.5</c:v>
                </c:pt>
                <c:pt idx="30">
                  <c:v>7.6000000000000014</c:v>
                </c:pt>
                <c:pt idx="31">
                  <c:v>8.1000000000000014</c:v>
                </c:pt>
                <c:pt idx="32">
                  <c:v>10.3</c:v>
                </c:pt>
                <c:pt idx="33">
                  <c:v>12.100000000000001</c:v>
                </c:pt>
                <c:pt idx="34">
                  <c:v>14.100000000000001</c:v>
                </c:pt>
              </c:numCache>
            </c:numRef>
          </c:yVal>
        </c:ser>
        <c:ser>
          <c:idx val="3"/>
          <c:order val="3"/>
          <c:tx>
            <c:strRef>
              <c:f>'Ketchikan Creek (724)'!$O$34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80</c:v>
              </c:pt>
            </c:numLit>
          </c:xVal>
          <c:yVal>
            <c:numRef>
              <c:f>('Ketchikan Creek (724)'!$P$34,'Ketchikan Creek (724)'!$P$34)</c:f>
              <c:numCache>
                <c:formatCode>0.0</c:formatCode>
                <c:ptCount val="2"/>
                <c:pt idx="0">
                  <c:v>16.5</c:v>
                </c:pt>
                <c:pt idx="1">
                  <c:v>16.5</c:v>
                </c:pt>
              </c:numCache>
            </c:numRef>
          </c:yVal>
        </c:ser>
        <c:ser>
          <c:idx val="4"/>
          <c:order val="4"/>
          <c:tx>
            <c:strRef>
              <c:f>'Ketchikan Creek (724)'!$O$35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80</c:v>
              </c:pt>
            </c:numLit>
          </c:xVal>
          <c:yVal>
            <c:numRef>
              <c:f>('Ketchikan Creek (724)'!$P$35,'Ketchikan Creek (724)'!$P$35)</c:f>
              <c:numCache>
                <c:formatCode>0.00</c:formatCode>
                <c:ptCount val="2"/>
                <c:pt idx="0">
                  <c:v>1.08</c:v>
                </c:pt>
                <c:pt idx="1">
                  <c:v>1.08</c:v>
                </c:pt>
              </c:numCache>
            </c:numRef>
          </c:yVal>
        </c:ser>
        <c:ser>
          <c:idx val="5"/>
          <c:order val="5"/>
          <c:tx>
            <c:strRef>
              <c:f>'Ketchikan Creek (724)'!$O$36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80</c:v>
              </c:pt>
            </c:numLit>
          </c:xVal>
          <c:yVal>
            <c:numRef>
              <c:f>('Ketchikan Creek (724)'!$P$36,'Ketchikan Creek (724)'!$P$36)</c:f>
              <c:numCache>
                <c:formatCode>0.0</c:formatCode>
                <c:ptCount val="2"/>
                <c:pt idx="0">
                  <c:v>20.9</c:v>
                </c:pt>
                <c:pt idx="1">
                  <c:v>20.9</c:v>
                </c:pt>
              </c:numCache>
            </c:numRef>
          </c:yVal>
        </c:ser>
        <c:ser>
          <c:idx val="6"/>
          <c:order val="6"/>
          <c:tx>
            <c:strRef>
              <c:f>'Ketchikan Creek (724)'!$O$37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80</c:v>
              </c:pt>
            </c:numLit>
          </c:xVal>
          <c:yVal>
            <c:numRef>
              <c:f>('Ketchikan Creek (724)'!$P$37,'Ketchikan Creek (724)'!$P$37)</c:f>
              <c:numCache>
                <c:formatCode>0.00</c:formatCode>
                <c:ptCount val="2"/>
                <c:pt idx="0">
                  <c:v>-3.52</c:v>
                </c:pt>
                <c:pt idx="1">
                  <c:v>-3.52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80</c:v>
              </c:pt>
            </c:numLit>
          </c:xVal>
          <c:yVal>
            <c:numLit>
              <c:formatCode>General</c:formatCode>
              <c:ptCount val="2"/>
              <c:pt idx="0">
                <c:v>1.54</c:v>
              </c:pt>
              <c:pt idx="1">
                <c:v>1.54</c:v>
              </c:pt>
            </c:numLit>
          </c:yVal>
        </c:ser>
        <c:dLbls/>
        <c:axId val="115414144"/>
        <c:axId val="115416064"/>
      </c:scatterChart>
      <c:valAx>
        <c:axId val="115414144"/>
        <c:scaling>
          <c:orientation val="minMax"/>
          <c:max val="12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115416064"/>
        <c:crossesAt val="-12"/>
        <c:crossBetween val="midCat"/>
      </c:valAx>
      <c:valAx>
        <c:axId val="115416064"/>
        <c:scaling>
          <c:orientation val="minMax"/>
          <c:max val="22"/>
          <c:min val="-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15414144"/>
        <c:crosses val="autoZero"/>
        <c:crossBetween val="midCat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3"/>
          <c:order val="0"/>
          <c:tx>
            <c:v>Bridge 347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'Bonanza (347)'!$D$38:$D$42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210</c:v>
                </c:pt>
                <c:pt idx="3">
                  <c:v>210</c:v>
                </c:pt>
                <c:pt idx="4">
                  <c:v>0</c:v>
                </c:pt>
              </c:numCache>
            </c:numRef>
          </c:xVal>
          <c:yVal>
            <c:numRef>
              <c:f>'Bonanza (347)'!$E$38:$E$42</c:f>
              <c:numCache>
                <c:formatCode>General</c:formatCode>
                <c:ptCount val="5"/>
                <c:pt idx="0">
                  <c:v>21.6</c:v>
                </c:pt>
                <c:pt idx="1">
                  <c:v>12.600000000000001</c:v>
                </c:pt>
                <c:pt idx="2">
                  <c:v>12.6</c:v>
                </c:pt>
                <c:pt idx="3">
                  <c:v>21.6</c:v>
                </c:pt>
                <c:pt idx="4">
                  <c:v>21.6</c:v>
                </c:pt>
              </c:numCache>
            </c:numRef>
          </c:yVal>
        </c:ser>
        <c:ser>
          <c:idx val="0"/>
          <c:order val="1"/>
          <c:tx>
            <c:v>6/2/2011 DS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'Bonanza (347)'!$G$40:$G$51</c:f>
              <c:numCache>
                <c:formatCode>General</c:formatCode>
                <c:ptCount val="12"/>
                <c:pt idx="0">
                  <c:v>43.7</c:v>
                </c:pt>
                <c:pt idx="1">
                  <c:v>52</c:v>
                </c:pt>
                <c:pt idx="2">
                  <c:v>60</c:v>
                </c:pt>
                <c:pt idx="3">
                  <c:v>68</c:v>
                </c:pt>
                <c:pt idx="4">
                  <c:v>77</c:v>
                </c:pt>
                <c:pt idx="5">
                  <c:v>86</c:v>
                </c:pt>
                <c:pt idx="6">
                  <c:v>101</c:v>
                </c:pt>
                <c:pt idx="7">
                  <c:v>114</c:v>
                </c:pt>
                <c:pt idx="8">
                  <c:v>127</c:v>
                </c:pt>
                <c:pt idx="9">
                  <c:v>138</c:v>
                </c:pt>
                <c:pt idx="10">
                  <c:v>152</c:v>
                </c:pt>
                <c:pt idx="11">
                  <c:v>165</c:v>
                </c:pt>
              </c:numCache>
            </c:numRef>
          </c:xVal>
          <c:yVal>
            <c:numRef>
              <c:f>'Bonanza (347)'!$I$40:$I$51</c:f>
              <c:numCache>
                <c:formatCode>General</c:formatCode>
                <c:ptCount val="12"/>
                <c:pt idx="0">
                  <c:v>2.3000000000000007</c:v>
                </c:pt>
                <c:pt idx="1">
                  <c:v>-5.7999999999999972</c:v>
                </c:pt>
                <c:pt idx="2">
                  <c:v>-12.399999999999999</c:v>
                </c:pt>
                <c:pt idx="3">
                  <c:v>-13.600000000000001</c:v>
                </c:pt>
                <c:pt idx="4">
                  <c:v>-17.699999999999996</c:v>
                </c:pt>
                <c:pt idx="5">
                  <c:v>-19.899999999999999</c:v>
                </c:pt>
                <c:pt idx="6">
                  <c:v>-26.699999999999996</c:v>
                </c:pt>
                <c:pt idx="7">
                  <c:v>-28.699999999999996</c:v>
                </c:pt>
                <c:pt idx="8">
                  <c:v>-26.1</c:v>
                </c:pt>
                <c:pt idx="9">
                  <c:v>-19.699999999999996</c:v>
                </c:pt>
                <c:pt idx="10">
                  <c:v>-8.0999999999999979</c:v>
                </c:pt>
                <c:pt idx="11">
                  <c:v>2.3000000000000007</c:v>
                </c:pt>
              </c:numCache>
            </c:numRef>
          </c:yVal>
        </c:ser>
        <c:ser>
          <c:idx val="2"/>
          <c:order val="2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150</c:v>
              </c:pt>
            </c:numLit>
          </c:xVal>
          <c:yVal>
            <c:numRef>
              <c:f>('Bonanza (347)'!$M$37,'Bonanza (347)'!$M$37)</c:f>
              <c:numCache>
                <c:formatCode>General</c:formatCode>
                <c:ptCount val="2"/>
                <c:pt idx="0">
                  <c:v>1.54</c:v>
                </c:pt>
                <c:pt idx="1">
                  <c:v>1.54</c:v>
                </c:pt>
              </c:numCache>
            </c:numRef>
          </c:yVal>
        </c:ser>
        <c:ser>
          <c:idx val="4"/>
          <c:order val="3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150</c:v>
              </c:pt>
            </c:numLit>
          </c:xVal>
          <c:yVal>
            <c:numRef>
              <c:f>('Bonanza (347)'!$M$38,'Bonanza (347)'!$M$38)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4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150</c:v>
              </c:pt>
            </c:numLit>
          </c:xVal>
          <c:yVal>
            <c:numRef>
              <c:f>('Bonanza (347)'!$M$39,'Bonanza (347)'!$M$39)</c:f>
              <c:numCache>
                <c:formatCode>General</c:formatCode>
                <c:ptCount val="2"/>
                <c:pt idx="0">
                  <c:v>1.7</c:v>
                </c:pt>
                <c:pt idx="1">
                  <c:v>1.7</c:v>
                </c:pt>
              </c:numCache>
            </c:numRef>
          </c:yVal>
        </c:ser>
        <c:ser>
          <c:idx val="6"/>
          <c:order val="5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150</c:v>
              </c:pt>
            </c:numLit>
          </c:xVal>
          <c:yVal>
            <c:numRef>
              <c:f>('Bonanza (347)'!$M$40,'Bonanza (347)'!$M$40)</c:f>
              <c:numCache>
                <c:formatCode>General</c:formatCode>
                <c:ptCount val="2"/>
                <c:pt idx="0">
                  <c:v>-0.5</c:v>
                </c:pt>
                <c:pt idx="1">
                  <c:v>-0.5</c:v>
                </c:pt>
              </c:numCache>
            </c:numRef>
          </c:yVal>
        </c:ser>
        <c:dLbls/>
        <c:axId val="73683712"/>
        <c:axId val="73685632"/>
      </c:scatterChart>
      <c:valAx>
        <c:axId val="73683712"/>
        <c:scaling>
          <c:orientation val="minMax"/>
          <c:max val="21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3685632"/>
        <c:crossesAt val="-30"/>
        <c:crossBetween val="midCat"/>
      </c:valAx>
      <c:valAx>
        <c:axId val="73685632"/>
        <c:scaling>
          <c:orientation val="minMax"/>
          <c:max val="22"/>
          <c:min val="-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73683712"/>
        <c:crosses val="autoZero"/>
        <c:crossBetween val="midCat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6882497125876563E-2"/>
          <c:y val="3.8158665650664635E-2"/>
          <c:w val="0.9281285004663673"/>
          <c:h val="0.81579663025992832"/>
        </c:manualLayout>
      </c:layout>
      <c:scatterChart>
        <c:scatterStyle val="lineMarker"/>
        <c:ser>
          <c:idx val="2"/>
          <c:order val="0"/>
          <c:tx>
            <c:v>Bridge 732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'Gold Creek (732)'!$R$34:$R$46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39.2291666666667</c:v>
                </c:pt>
                <c:pt idx="3">
                  <c:v>39.2291666666667</c:v>
                </c:pt>
                <c:pt idx="4">
                  <c:v>40.7291666666667</c:v>
                </c:pt>
                <c:pt idx="5">
                  <c:v>40.7291666666667</c:v>
                </c:pt>
                <c:pt idx="6">
                  <c:v>79.2291666666667</c:v>
                </c:pt>
                <c:pt idx="7">
                  <c:v>79.2291666666667</c:v>
                </c:pt>
                <c:pt idx="8">
                  <c:v>80.7291666666667</c:v>
                </c:pt>
                <c:pt idx="9">
                  <c:v>80.7291666666667</c:v>
                </c:pt>
                <c:pt idx="10">
                  <c:v>119.95833333333333</c:v>
                </c:pt>
                <c:pt idx="11">
                  <c:v>119.95833333333333</c:v>
                </c:pt>
                <c:pt idx="12">
                  <c:v>0</c:v>
                </c:pt>
              </c:numCache>
            </c:numRef>
          </c:xVal>
          <c:yVal>
            <c:numRef>
              <c:f>'Gold Creek (732)'!$S$34:$S$46</c:f>
              <c:numCache>
                <c:formatCode>General</c:formatCode>
                <c:ptCount val="13"/>
                <c:pt idx="0">
                  <c:v>29.8</c:v>
                </c:pt>
                <c:pt idx="1">
                  <c:v>24.75</c:v>
                </c:pt>
                <c:pt idx="2">
                  <c:v>24.75</c:v>
                </c:pt>
                <c:pt idx="3">
                  <c:v>-40</c:v>
                </c:pt>
                <c:pt idx="4">
                  <c:v>-40</c:v>
                </c:pt>
                <c:pt idx="5">
                  <c:v>24.75</c:v>
                </c:pt>
                <c:pt idx="6">
                  <c:v>24.75</c:v>
                </c:pt>
                <c:pt idx="7">
                  <c:v>-40</c:v>
                </c:pt>
                <c:pt idx="8">
                  <c:v>-40</c:v>
                </c:pt>
                <c:pt idx="9">
                  <c:v>24.75</c:v>
                </c:pt>
                <c:pt idx="10">
                  <c:v>24.75</c:v>
                </c:pt>
                <c:pt idx="11">
                  <c:v>29.8</c:v>
                </c:pt>
                <c:pt idx="12">
                  <c:v>29.8</c:v>
                </c:pt>
              </c:numCache>
            </c:numRef>
          </c:yVal>
        </c:ser>
        <c:ser>
          <c:idx val="0"/>
          <c:order val="1"/>
          <c:tx>
            <c:v>4/29/2009 US</c:v>
          </c:tx>
          <c:marker>
            <c:symbol val="diamond"/>
            <c:size val="5"/>
          </c:marker>
          <c:xVal>
            <c:numRef>
              <c:f>'Gold Creek (732)'!$A$37:$A$60</c:f>
              <c:numCache>
                <c:formatCode>General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34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</c:numCache>
            </c:numRef>
          </c:xVal>
          <c:yVal>
            <c:numRef>
              <c:f>'Gold Creek (732)'!$E$37:$E$60</c:f>
              <c:numCache>
                <c:formatCode>0.000</c:formatCode>
                <c:ptCount val="24"/>
                <c:pt idx="0">
                  <c:v>22.722142615000003</c:v>
                </c:pt>
                <c:pt idx="1">
                  <c:v>21.40088523</c:v>
                </c:pt>
                <c:pt idx="2">
                  <c:v>19.479627845000003</c:v>
                </c:pt>
                <c:pt idx="3">
                  <c:v>15.858370460000002</c:v>
                </c:pt>
                <c:pt idx="4">
                  <c:v>13.137113075000002</c:v>
                </c:pt>
                <c:pt idx="5">
                  <c:v>12.315855690000001</c:v>
                </c:pt>
                <c:pt idx="6">
                  <c:v>11.098849782000002</c:v>
                </c:pt>
                <c:pt idx="7">
                  <c:v>8.0733409199999997</c:v>
                </c:pt>
                <c:pt idx="8">
                  <c:v>4.9520835349999999</c:v>
                </c:pt>
                <c:pt idx="9">
                  <c:v>3.6308261500000008</c:v>
                </c:pt>
                <c:pt idx="10">
                  <c:v>3.1095687649999988</c:v>
                </c:pt>
                <c:pt idx="11">
                  <c:v>3.1883113800000018</c:v>
                </c:pt>
                <c:pt idx="12">
                  <c:v>3.5670539949999984</c:v>
                </c:pt>
                <c:pt idx="13">
                  <c:v>4.1457966100000014</c:v>
                </c:pt>
                <c:pt idx="14">
                  <c:v>4.4245392250000002</c:v>
                </c:pt>
                <c:pt idx="15">
                  <c:v>5.8032818400000004</c:v>
                </c:pt>
                <c:pt idx="16">
                  <c:v>6.0820244549999991</c:v>
                </c:pt>
                <c:pt idx="17">
                  <c:v>6.9607670699999993</c:v>
                </c:pt>
                <c:pt idx="18">
                  <c:v>9.8395096849999995</c:v>
                </c:pt>
                <c:pt idx="19">
                  <c:v>11.218252300000001</c:v>
                </c:pt>
                <c:pt idx="20">
                  <c:v>14.696994915000003</c:v>
                </c:pt>
                <c:pt idx="21">
                  <c:v>17.575737530000001</c:v>
                </c:pt>
                <c:pt idx="22">
                  <c:v>20.354480145000004</c:v>
                </c:pt>
                <c:pt idx="23">
                  <c:v>22.133222760000002</c:v>
                </c:pt>
              </c:numCache>
            </c:numRef>
          </c:yVal>
        </c:ser>
        <c:ser>
          <c:idx val="1"/>
          <c:order val="2"/>
          <c:tx>
            <c:v>4/29/2009 DS</c:v>
          </c:tx>
          <c:marker>
            <c:symbol val="square"/>
            <c:size val="4"/>
          </c:marker>
          <c:xVal>
            <c:numRef>
              <c:f>'Gold Creek (732)'!$H$37:$H$60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31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</c:numCache>
            </c:numRef>
          </c:xVal>
          <c:yVal>
            <c:numRef>
              <c:f>'Gold Creek (732)'!$L$37:$L$60</c:f>
              <c:numCache>
                <c:formatCode>0.000</c:formatCode>
                <c:ptCount val="24"/>
                <c:pt idx="0">
                  <c:v>22.692385229999999</c:v>
                </c:pt>
                <c:pt idx="1">
                  <c:v>20.771127845000002</c:v>
                </c:pt>
                <c:pt idx="2">
                  <c:v>15.949870460000001</c:v>
                </c:pt>
                <c:pt idx="3">
                  <c:v>14.728613075000002</c:v>
                </c:pt>
                <c:pt idx="4">
                  <c:v>9.8031042129999975</c:v>
                </c:pt>
                <c:pt idx="5">
                  <c:v>8.3860983050000009</c:v>
                </c:pt>
                <c:pt idx="6">
                  <c:v>5.7648409199999975</c:v>
                </c:pt>
                <c:pt idx="7">
                  <c:v>1.9435835349999984</c:v>
                </c:pt>
                <c:pt idx="8">
                  <c:v>1.42232615</c:v>
                </c:pt>
                <c:pt idx="9">
                  <c:v>1.0010687649999994</c:v>
                </c:pt>
                <c:pt idx="10">
                  <c:v>0.87981137999999959</c:v>
                </c:pt>
                <c:pt idx="11">
                  <c:v>0.85855399499999763</c:v>
                </c:pt>
                <c:pt idx="12">
                  <c:v>2.1372966099999999</c:v>
                </c:pt>
                <c:pt idx="13">
                  <c:v>2.4160392249999987</c:v>
                </c:pt>
                <c:pt idx="14">
                  <c:v>3.194781840000001</c:v>
                </c:pt>
                <c:pt idx="15">
                  <c:v>3.8735244549999983</c:v>
                </c:pt>
                <c:pt idx="16">
                  <c:v>6.9522670700000013</c:v>
                </c:pt>
                <c:pt idx="17">
                  <c:v>9.6310096849999987</c:v>
                </c:pt>
                <c:pt idx="18">
                  <c:v>12.209752299999998</c:v>
                </c:pt>
                <c:pt idx="19">
                  <c:v>14.388494915000003</c:v>
                </c:pt>
                <c:pt idx="20">
                  <c:v>19.767237530000003</c:v>
                </c:pt>
                <c:pt idx="21">
                  <c:v>21.345980145000002</c:v>
                </c:pt>
                <c:pt idx="22">
                  <c:v>23.32472276</c:v>
                </c:pt>
                <c:pt idx="23">
                  <c:v>24.703465375</c:v>
                </c:pt>
              </c:numCache>
            </c:numRef>
          </c:yVal>
        </c:ser>
        <c:ser>
          <c:idx val="3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</c:v>
              </c:pt>
              <c:pt idx="1">
                <c:v>74</c:v>
              </c:pt>
            </c:numLit>
          </c:xVal>
          <c:yVal>
            <c:numRef>
              <c:f>('Gold Creek (732)'!$P$34,'Gold Creek (732)'!$P$34)</c:f>
              <c:numCache>
                <c:formatCode>0.0</c:formatCode>
                <c:ptCount val="2"/>
                <c:pt idx="0">
                  <c:v>13.3</c:v>
                </c:pt>
                <c:pt idx="1">
                  <c:v>13.3</c:v>
                </c:pt>
              </c:numCache>
            </c:numRef>
          </c:yVal>
        </c:ser>
        <c:ser>
          <c:idx val="4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</c:v>
              </c:pt>
              <c:pt idx="1">
                <c:v>74</c:v>
              </c:pt>
            </c:numLit>
          </c:xVal>
          <c:yVal>
            <c:numRef>
              <c:f>('Gold Creek (732)'!$P$35,'Gold Creek (732)'!$P$35)</c:f>
              <c:numCache>
                <c:formatCode>0.00</c:formatCode>
                <c:ptCount val="2"/>
                <c:pt idx="0">
                  <c:v>-2.95</c:v>
                </c:pt>
                <c:pt idx="1">
                  <c:v>-2.95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</c:v>
              </c:pt>
              <c:pt idx="1">
                <c:v>74</c:v>
              </c:pt>
            </c:numLit>
          </c:xVal>
          <c:yVal>
            <c:numRef>
              <c:f>('Gold Creek (732)'!$P$36,'Gold Creek (732)'!$P$36)</c:f>
              <c:numCache>
                <c:formatCode>0.0</c:formatCode>
                <c:ptCount val="2"/>
                <c:pt idx="0">
                  <c:v>17.899999999999999</c:v>
                </c:pt>
                <c:pt idx="1">
                  <c:v>17.899999999999999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</c:v>
              </c:pt>
              <c:pt idx="1">
                <c:v>74</c:v>
              </c:pt>
            </c:numLit>
          </c:xVal>
          <c:yVal>
            <c:numRef>
              <c:f>('Gold Creek (732)'!$P$37,'Gold Creek (732)'!$P$37)</c:f>
              <c:numCache>
                <c:formatCode>0.00</c:formatCode>
                <c:ptCount val="2"/>
                <c:pt idx="0">
                  <c:v>-7.95</c:v>
                </c:pt>
                <c:pt idx="1">
                  <c:v>-7.95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</c:v>
              </c:pt>
              <c:pt idx="1">
                <c:v>74</c:v>
              </c:pt>
            </c:numLit>
          </c:xVal>
          <c:yVal>
            <c:numLit>
              <c:formatCode>General</c:formatCode>
              <c:ptCount val="2"/>
              <c:pt idx="0">
                <c:v>11.4</c:v>
              </c:pt>
              <c:pt idx="1">
                <c:v>11.4</c:v>
              </c:pt>
            </c:numLit>
          </c:yVal>
        </c:ser>
        <c:dLbls/>
        <c:axId val="117716480"/>
        <c:axId val="117718400"/>
      </c:scatterChart>
      <c:valAx>
        <c:axId val="117716480"/>
        <c:scaling>
          <c:orientation val="minMax"/>
          <c:max val="12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117718400"/>
        <c:crossesAt val="-9"/>
        <c:crossBetween val="midCat"/>
      </c:valAx>
      <c:valAx>
        <c:axId val="117718400"/>
        <c:scaling>
          <c:orientation val="minMax"/>
          <c:max val="32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0" sourceLinked="0"/>
        <c:majorTickMark val="in"/>
        <c:tickLblPos val="nextTo"/>
        <c:crossAx val="117716480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BN 990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36.240000000000009</c:v>
              </c:pt>
              <c:pt idx="3">
                <c:v>36.24</c:v>
              </c:pt>
              <c:pt idx="4">
                <c:v>37.42</c:v>
              </c:pt>
              <c:pt idx="5">
                <c:v>37.42</c:v>
              </c:pt>
              <c:pt idx="6">
                <c:v>73.739999999999995</c:v>
              </c:pt>
              <c:pt idx="7">
                <c:v>73.739999999999995</c:v>
              </c:pt>
              <c:pt idx="8">
                <c:v>74.92</c:v>
              </c:pt>
              <c:pt idx="9">
                <c:v>74.959999999999994</c:v>
              </c:pt>
              <c:pt idx="10">
                <c:v>113.83</c:v>
              </c:pt>
              <c:pt idx="11">
                <c:v>113.83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17.82</c:v>
              </c:pt>
              <c:pt idx="1">
                <c:v>14.950000000000006</c:v>
              </c:pt>
              <c:pt idx="2">
                <c:v>14.950000000000006</c:v>
              </c:pt>
              <c:pt idx="3">
                <c:v>-45</c:v>
              </c:pt>
              <c:pt idx="4">
                <c:v>-45</c:v>
              </c:pt>
              <c:pt idx="5">
                <c:v>14.950000000000006</c:v>
              </c:pt>
              <c:pt idx="6">
                <c:v>15.02</c:v>
              </c:pt>
              <c:pt idx="7">
                <c:v>-45</c:v>
              </c:pt>
              <c:pt idx="8">
                <c:v>-45</c:v>
              </c:pt>
              <c:pt idx="9">
                <c:v>15.02</c:v>
              </c:pt>
              <c:pt idx="10">
                <c:v>15.02</c:v>
              </c:pt>
              <c:pt idx="11">
                <c:v>18.079999999999988</c:v>
              </c:pt>
              <c:pt idx="12">
                <c:v>17.82</c:v>
              </c:pt>
            </c:numLit>
          </c:yVal>
        </c:ser>
        <c:ser>
          <c:idx val="1"/>
          <c:order val="1"/>
          <c:tx>
            <c:strRef>
              <c:f>'Russian River (990)'!$G$34:$H$34</c:f>
              <c:strCache>
                <c:ptCount val="1"/>
                <c:pt idx="0">
                  <c:v>7/28/2008 DS</c:v>
                </c:pt>
              </c:strCache>
            </c:strRef>
          </c:tx>
          <c:marker>
            <c:symbol val="square"/>
            <c:size val="4"/>
          </c:marker>
          <c:xVal>
            <c:numRef>
              <c:f>'Russian River (990)'!$G$37:$G$59</c:f>
              <c:numCache>
                <c:formatCode>General</c:formatCode>
                <c:ptCount val="2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14.5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99</c:v>
                </c:pt>
                <c:pt idx="21">
                  <c:v>105</c:v>
                </c:pt>
                <c:pt idx="22">
                  <c:v>110</c:v>
                </c:pt>
              </c:numCache>
            </c:numRef>
          </c:xVal>
          <c:yVal>
            <c:numRef>
              <c:f>'Russian River (990)'!$J$37:$J$59</c:f>
              <c:numCache>
                <c:formatCode>General</c:formatCode>
                <c:ptCount val="23"/>
                <c:pt idx="0">
                  <c:v>15.02</c:v>
                </c:pt>
                <c:pt idx="1">
                  <c:v>12.528500000000001</c:v>
                </c:pt>
                <c:pt idx="2">
                  <c:v>8.5370000000000026</c:v>
                </c:pt>
                <c:pt idx="3">
                  <c:v>6.0446500000000043</c:v>
                </c:pt>
                <c:pt idx="4">
                  <c:v>4.7540000000000049</c:v>
                </c:pt>
                <c:pt idx="5">
                  <c:v>4.4625000000000075</c:v>
                </c:pt>
                <c:pt idx="6">
                  <c:v>3.8710000000000093</c:v>
                </c:pt>
                <c:pt idx="7">
                  <c:v>3.7795000000000094</c:v>
                </c:pt>
                <c:pt idx="8">
                  <c:v>4.3880000000000123</c:v>
                </c:pt>
                <c:pt idx="9">
                  <c:v>5.5965000000000131</c:v>
                </c:pt>
                <c:pt idx="10">
                  <c:v>5.9050000000000153</c:v>
                </c:pt>
                <c:pt idx="11">
                  <c:v>6.1135000000000161</c:v>
                </c:pt>
                <c:pt idx="12">
                  <c:v>5.7220000000000173</c:v>
                </c:pt>
                <c:pt idx="13">
                  <c:v>5.9305000000000199</c:v>
                </c:pt>
                <c:pt idx="14">
                  <c:v>6.2390000000000203</c:v>
                </c:pt>
                <c:pt idx="15">
                  <c:v>4.6475000000000222</c:v>
                </c:pt>
                <c:pt idx="16">
                  <c:v>3.7560000000000233</c:v>
                </c:pt>
                <c:pt idx="17">
                  <c:v>4.4645000000000259</c:v>
                </c:pt>
                <c:pt idx="18">
                  <c:v>5.2730000000000263</c:v>
                </c:pt>
                <c:pt idx="19">
                  <c:v>5.5815000000000285</c:v>
                </c:pt>
                <c:pt idx="20">
                  <c:v>6.6883000000000266</c:v>
                </c:pt>
                <c:pt idx="21">
                  <c:v>10.198500000000028</c:v>
                </c:pt>
                <c:pt idx="22">
                  <c:v>13.10700000000003</c:v>
                </c:pt>
              </c:numCache>
            </c:numRef>
          </c:yVal>
        </c:ser>
        <c:ser>
          <c:idx val="0"/>
          <c:order val="2"/>
          <c:tx>
            <c:strRef>
              <c:f>'Russian River (990)'!$A$34:$B$34</c:f>
              <c:strCache>
                <c:ptCount val="1"/>
                <c:pt idx="0">
                  <c:v>7/28/2008 US</c:v>
                </c:pt>
              </c:strCache>
            </c:strRef>
          </c:tx>
          <c:marker>
            <c:symbol val="diamond"/>
            <c:size val="5"/>
          </c:marker>
          <c:xVal>
            <c:numRef>
              <c:f>'Russian River (990)'!$A$36:$A$59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</c:numCache>
            </c:numRef>
          </c:xVal>
          <c:yVal>
            <c:numRef>
              <c:f>'Russian River (990)'!$D$36:$D$59</c:f>
              <c:numCache>
                <c:formatCode>General</c:formatCode>
                <c:ptCount val="24"/>
                <c:pt idx="0">
                  <c:v>14.719999999999999</c:v>
                </c:pt>
                <c:pt idx="1">
                  <c:v>12.028500000000001</c:v>
                </c:pt>
                <c:pt idx="2">
                  <c:v>7.5370000000000026</c:v>
                </c:pt>
                <c:pt idx="3">
                  <c:v>6.7412500000000009</c:v>
                </c:pt>
                <c:pt idx="4">
                  <c:v>4.8455000000000013</c:v>
                </c:pt>
                <c:pt idx="5">
                  <c:v>4.2540000000000013</c:v>
                </c:pt>
                <c:pt idx="6">
                  <c:v>3.6625000000000032</c:v>
                </c:pt>
                <c:pt idx="7">
                  <c:v>3.9710000000000054</c:v>
                </c:pt>
                <c:pt idx="8">
                  <c:v>4.8795000000000073</c:v>
                </c:pt>
                <c:pt idx="9">
                  <c:v>5.4880000000000084</c:v>
                </c:pt>
                <c:pt idx="10">
                  <c:v>5.1965000000000092</c:v>
                </c:pt>
                <c:pt idx="11">
                  <c:v>5.9050000000000118</c:v>
                </c:pt>
                <c:pt idx="12">
                  <c:v>6.5135000000000129</c:v>
                </c:pt>
                <c:pt idx="13">
                  <c:v>6.3220000000000134</c:v>
                </c:pt>
                <c:pt idx="14">
                  <c:v>5.9305000000000163</c:v>
                </c:pt>
                <c:pt idx="15">
                  <c:v>5.9390000000000178</c:v>
                </c:pt>
                <c:pt idx="16">
                  <c:v>4.4475000000000193</c:v>
                </c:pt>
                <c:pt idx="17">
                  <c:v>4.4560000000000208</c:v>
                </c:pt>
                <c:pt idx="18">
                  <c:v>4.3645000000000209</c:v>
                </c:pt>
                <c:pt idx="19">
                  <c:v>5.1730000000000231</c:v>
                </c:pt>
                <c:pt idx="20">
                  <c:v>6.8832000000000235</c:v>
                </c:pt>
                <c:pt idx="21">
                  <c:v>7.8900000000000219</c:v>
                </c:pt>
                <c:pt idx="22">
                  <c:v>10.198500000000024</c:v>
                </c:pt>
                <c:pt idx="23">
                  <c:v>12.907000000000025</c:v>
                </c:pt>
              </c:numCache>
            </c:numRef>
          </c:yVal>
        </c:ser>
        <c:ser>
          <c:idx val="3"/>
          <c:order val="3"/>
          <c:tx>
            <c:strRef>
              <c:f>'Russian River (990)'!$M$36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19.5</c:v>
              </c:pt>
              <c:pt idx="1">
                <c:v>90</c:v>
              </c:pt>
            </c:numLit>
          </c:xVal>
          <c:yVal>
            <c:numRef>
              <c:f>('Russian River (990)'!$N$36,'Russian River (990)'!$N$36)</c:f>
              <c:numCache>
                <c:formatCode>0.0</c:formatCode>
                <c:ptCount val="2"/>
                <c:pt idx="0">
                  <c:v>11.36</c:v>
                </c:pt>
                <c:pt idx="1">
                  <c:v>11.36</c:v>
                </c:pt>
              </c:numCache>
            </c:numRef>
          </c:yVal>
        </c:ser>
        <c:ser>
          <c:idx val="4"/>
          <c:order val="4"/>
          <c:tx>
            <c:strRef>
              <c:f>'Russian River (990)'!$M$37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19.5</c:v>
              </c:pt>
              <c:pt idx="1">
                <c:v>90</c:v>
              </c:pt>
            </c:numLit>
          </c:xVal>
          <c:yVal>
            <c:numRef>
              <c:f>('Russian River (990)'!$N$37,'Russian River (990)'!$N$37)</c:f>
              <c:numCache>
                <c:formatCode>0.00</c:formatCode>
                <c:ptCount val="2"/>
                <c:pt idx="0">
                  <c:v>-2.94</c:v>
                </c:pt>
                <c:pt idx="1">
                  <c:v>-2.94</c:v>
                </c:pt>
              </c:numCache>
            </c:numRef>
          </c:yVal>
        </c:ser>
        <c:ser>
          <c:idx val="5"/>
          <c:order val="5"/>
          <c:tx>
            <c:strRef>
              <c:f>'Russian River (990)'!$M$34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19.5</c:v>
              </c:pt>
              <c:pt idx="1">
                <c:v>90</c:v>
              </c:pt>
            </c:numLit>
          </c:xVal>
          <c:yVal>
            <c:numRef>
              <c:f>('Russian River (990)'!$N$34,'Russian River (990)'!$N$34)</c:f>
              <c:numCache>
                <c:formatCode>0.00</c:formatCode>
                <c:ptCount val="2"/>
                <c:pt idx="0">
                  <c:v>8.64</c:v>
                </c:pt>
                <c:pt idx="1">
                  <c:v>8.64</c:v>
                </c:pt>
              </c:numCache>
            </c:numRef>
          </c:yVal>
        </c:ser>
        <c:ser>
          <c:idx val="6"/>
          <c:order val="6"/>
          <c:tx>
            <c:strRef>
              <c:f>'Russian River (990)'!$M$35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19.5</c:v>
              </c:pt>
              <c:pt idx="1">
                <c:v>90</c:v>
              </c:pt>
            </c:numLit>
          </c:xVal>
          <c:yVal>
            <c:numRef>
              <c:f>('Russian River (990)'!$N$35,'Russian River (990)'!$N$35)</c:f>
              <c:numCache>
                <c:formatCode>0.00</c:formatCode>
                <c:ptCount val="2"/>
                <c:pt idx="0">
                  <c:v>-0.14299999999999999</c:v>
                </c:pt>
                <c:pt idx="1">
                  <c:v>-0.14299999999999999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19.5</c:v>
              </c:pt>
              <c:pt idx="1">
                <c:v>90</c:v>
              </c:pt>
            </c:numLit>
          </c:xVal>
          <c:yVal>
            <c:numLit>
              <c:formatCode>General</c:formatCode>
              <c:ptCount val="2"/>
              <c:pt idx="0">
                <c:v>11.7</c:v>
              </c:pt>
              <c:pt idx="1">
                <c:v>11.7</c:v>
              </c:pt>
            </c:numLit>
          </c:yVal>
        </c:ser>
        <c:dLbls/>
        <c:axId val="118182272"/>
        <c:axId val="118184192"/>
      </c:scatterChart>
      <c:valAx>
        <c:axId val="118182272"/>
        <c:scaling>
          <c:orientation val="minMax"/>
          <c:max val="11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</a:t>
                </a:r>
                <a:r>
                  <a:rPr lang="en-US" baseline="0"/>
                  <a:t> bank,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18184192"/>
        <c:crossesAt val="-4"/>
        <c:crossBetween val="midCat"/>
      </c:valAx>
      <c:valAx>
        <c:axId val="118184192"/>
        <c:scaling>
          <c:orientation val="minMax"/>
          <c:max val="19"/>
          <c:min val="-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118182272"/>
        <c:crosses val="autoZero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Salonie Creek Bridge 992 Soundings</a:t>
            </a:r>
          </a:p>
        </c:rich>
      </c:tx>
    </c:title>
    <c:plotArea>
      <c:layout/>
      <c:scatterChart>
        <c:scatterStyle val="lineMarker"/>
        <c:ser>
          <c:idx val="7"/>
          <c:order val="0"/>
          <c:tx>
            <c:v>Bridge 992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36.208333333333378</c:v>
              </c:pt>
              <c:pt idx="3">
                <c:v>36.208333333333378</c:v>
              </c:pt>
              <c:pt idx="4">
                <c:v>37.458333333333336</c:v>
              </c:pt>
              <c:pt idx="5">
                <c:v>37.458333333333336</c:v>
              </c:pt>
              <c:pt idx="6">
                <c:v>73.708333333333258</c:v>
              </c:pt>
              <c:pt idx="7">
                <c:v>73.708333333333258</c:v>
              </c:pt>
              <c:pt idx="8">
                <c:v>74.958333333333258</c:v>
              </c:pt>
              <c:pt idx="9">
                <c:v>74.958333333333258</c:v>
              </c:pt>
              <c:pt idx="10">
                <c:v>113.83</c:v>
              </c:pt>
              <c:pt idx="11">
                <c:v>113.83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24.145</c:v>
              </c:pt>
              <c:pt idx="1">
                <c:v>21.47</c:v>
              </c:pt>
              <c:pt idx="2">
                <c:v>21.23</c:v>
              </c:pt>
              <c:pt idx="3">
                <c:v>-35</c:v>
              </c:pt>
              <c:pt idx="4">
                <c:v>-35</c:v>
              </c:pt>
              <c:pt idx="5">
                <c:v>21.23</c:v>
              </c:pt>
              <c:pt idx="6">
                <c:v>20.99</c:v>
              </c:pt>
              <c:pt idx="7">
                <c:v>-35</c:v>
              </c:pt>
              <c:pt idx="8">
                <c:v>-35</c:v>
              </c:pt>
              <c:pt idx="9">
                <c:v>20.99</c:v>
              </c:pt>
              <c:pt idx="10">
                <c:v>20.75</c:v>
              </c:pt>
              <c:pt idx="11">
                <c:v>23.444999999999986</c:v>
              </c:pt>
              <c:pt idx="12">
                <c:v>24.145</c:v>
              </c:pt>
            </c:numLit>
          </c:yVal>
        </c:ser>
        <c:ser>
          <c:idx val="1"/>
          <c:order val="1"/>
          <c:tx>
            <c:v>7/27/2008 DS</c:v>
          </c:tx>
          <c:xVal>
            <c:numLit>
              <c:formatCode>General</c:formatCode>
              <c:ptCount val="26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38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91.6</c:v>
              </c:pt>
              <c:pt idx="21">
                <c:v>95</c:v>
              </c:pt>
              <c:pt idx="22">
                <c:v>100</c:v>
              </c:pt>
              <c:pt idx="23">
                <c:v>105</c:v>
              </c:pt>
              <c:pt idx="24">
                <c:v>110</c:v>
              </c:pt>
              <c:pt idx="25">
                <c:v>112</c:v>
              </c:pt>
            </c:numLit>
          </c:xVal>
          <c:yVal>
            <c:numLit>
              <c:formatCode>General</c:formatCode>
              <c:ptCount val="26"/>
              <c:pt idx="0">
                <c:v>20.954999999999988</c:v>
              </c:pt>
              <c:pt idx="1">
                <c:v>17.824253294289896</c:v>
              </c:pt>
              <c:pt idx="2">
                <c:v>14.493506588579811</c:v>
              </c:pt>
              <c:pt idx="3">
                <c:v>10.612759882869709</c:v>
              </c:pt>
              <c:pt idx="4">
                <c:v>7.4320131771595968</c:v>
              </c:pt>
              <c:pt idx="5">
                <c:v>5.5012664714494939</c:v>
              </c:pt>
              <c:pt idx="6">
                <c:v>4.7705197657393938</c:v>
              </c:pt>
              <c:pt idx="7">
                <c:v>5.2397730600292931</c:v>
              </c:pt>
              <c:pt idx="8">
                <c:v>5.421325036603232</c:v>
              </c:pt>
              <c:pt idx="9">
                <c:v>5.4090263543191934</c:v>
              </c:pt>
              <c:pt idx="10">
                <c:v>4.778279648609093</c:v>
              </c:pt>
              <c:pt idx="11">
                <c:v>4.5475329428989841</c:v>
              </c:pt>
              <c:pt idx="12">
                <c:v>4.4167862371888855</c:v>
              </c:pt>
              <c:pt idx="13">
                <c:v>4.3860395314787866</c:v>
              </c:pt>
              <c:pt idx="14">
                <c:v>3.4552928257686824</c:v>
              </c:pt>
              <c:pt idx="15">
                <c:v>2.6245461200585831</c:v>
              </c:pt>
              <c:pt idx="16">
                <c:v>1.6937994143484858</c:v>
              </c:pt>
              <c:pt idx="17">
                <c:v>0.76305270863838803</c:v>
              </c:pt>
              <c:pt idx="18">
                <c:v>1.3323060029282843</c:v>
              </c:pt>
              <c:pt idx="19">
                <c:v>2.6015592972181838</c:v>
              </c:pt>
              <c:pt idx="20">
                <c:v>5.0917203513909506</c:v>
              </c:pt>
              <c:pt idx="21">
                <c:v>7.1708125915080805</c:v>
              </c:pt>
              <c:pt idx="22">
                <c:v>10.440065885797981</c:v>
              </c:pt>
              <c:pt idx="23">
                <c:v>15.209319180087865</c:v>
              </c:pt>
              <c:pt idx="24">
                <c:v>18.678572474377759</c:v>
              </c:pt>
              <c:pt idx="25">
                <c:v>19.966273792093727</c:v>
              </c:pt>
            </c:numLit>
          </c:yVal>
        </c:ser>
        <c:ser>
          <c:idx val="0"/>
          <c:order val="2"/>
          <c:tx>
            <c:v>7/27/2008 US</c:v>
          </c:tx>
          <c:xVal>
            <c:numLit>
              <c:formatCode>General</c:formatCode>
              <c:ptCount val="27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26.3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94.1</c:v>
              </c:pt>
              <c:pt idx="21">
                <c:v>94.8</c:v>
              </c:pt>
              <c:pt idx="22">
                <c:v>95</c:v>
              </c:pt>
              <c:pt idx="23">
                <c:v>100</c:v>
              </c:pt>
              <c:pt idx="24">
                <c:v>105</c:v>
              </c:pt>
              <c:pt idx="25">
                <c:v>110</c:v>
              </c:pt>
              <c:pt idx="26">
                <c:v>111.4</c:v>
              </c:pt>
            </c:numLit>
          </c:xVal>
          <c:yVal>
            <c:numLit>
              <c:formatCode>General</c:formatCode>
              <c:ptCount val="27"/>
              <c:pt idx="0">
                <c:v>19.545000000000002</c:v>
              </c:pt>
              <c:pt idx="1">
                <c:v>17.314253294289898</c:v>
              </c:pt>
              <c:pt idx="2">
                <c:v>15.18350658857981</c:v>
              </c:pt>
              <c:pt idx="3">
                <c:v>12.552759882869715</c:v>
              </c:pt>
              <c:pt idx="4">
                <c:v>9.8220131771595973</c:v>
              </c:pt>
              <c:pt idx="5">
                <c:v>5.9912664714494994</c:v>
              </c:pt>
              <c:pt idx="6">
                <c:v>5.3832723279648738</c:v>
              </c:pt>
              <c:pt idx="7">
                <c:v>4.1605197657393855</c:v>
              </c:pt>
              <c:pt idx="8">
                <c:v>4.3297730600292885</c:v>
              </c:pt>
              <c:pt idx="9">
                <c:v>4.2990263543191904</c:v>
              </c:pt>
              <c:pt idx="10">
                <c:v>4.1682796486090865</c:v>
              </c:pt>
              <c:pt idx="11">
                <c:v>4.0375329428989826</c:v>
              </c:pt>
              <c:pt idx="12">
                <c:v>4.0067862371888845</c:v>
              </c:pt>
              <c:pt idx="13">
                <c:v>3.8760395314787841</c:v>
              </c:pt>
              <c:pt idx="14">
                <c:v>3.6452928257686827</c:v>
              </c:pt>
              <c:pt idx="15">
                <c:v>3.2145461200585825</c:v>
              </c:pt>
              <c:pt idx="16">
                <c:v>2.5837994143484835</c:v>
              </c:pt>
              <c:pt idx="17">
                <c:v>0.35305270863838345</c:v>
              </c:pt>
              <c:pt idx="18">
                <c:v>-0.87769399707171736</c:v>
              </c:pt>
              <c:pt idx="19">
                <c:v>1.3915592972181814</c:v>
              </c:pt>
              <c:pt idx="20">
                <c:v>4.4663469985358972</c:v>
              </c:pt>
              <c:pt idx="21">
                <c:v>5.5120424597364845</c:v>
              </c:pt>
              <c:pt idx="22">
                <c:v>5.7608125915080786</c:v>
              </c:pt>
              <c:pt idx="23">
                <c:v>8.4300658857979816</c:v>
              </c:pt>
              <c:pt idx="24">
                <c:v>12.399319180087881</c:v>
              </c:pt>
              <c:pt idx="25">
                <c:v>15.26857247437777</c:v>
              </c:pt>
              <c:pt idx="26">
                <c:v>16.059963396778947</c:v>
              </c:pt>
            </c:numLit>
          </c:yVal>
        </c:ser>
        <c:dLbls/>
        <c:axId val="119378688"/>
        <c:axId val="119380608"/>
      </c:scatterChart>
      <c:valAx>
        <c:axId val="119378688"/>
        <c:scaling>
          <c:orientation val="minMax"/>
          <c:max val="113.83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 from LB Elev. (ft)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80608"/>
        <c:crossesAt val="-1"/>
        <c:crossBetween val="midCat"/>
      </c:valAx>
      <c:valAx>
        <c:axId val="119380608"/>
        <c:scaling>
          <c:orientation val="minMax"/>
          <c:max val="25"/>
          <c:min val="-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As-Built Elev. (ft)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78688"/>
        <c:crosses val="autoZero"/>
        <c:crossBetween val="midCat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7"/>
          <c:order val="0"/>
          <c:tx>
            <c:v>Bridge 992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'Salonie Creek (992)'!$A$41:$A$53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36.208333333333336</c:v>
                </c:pt>
                <c:pt idx="3">
                  <c:v>36.208333333333336</c:v>
                </c:pt>
                <c:pt idx="4">
                  <c:v>37.458333333333336</c:v>
                </c:pt>
                <c:pt idx="5">
                  <c:v>37.458333333333336</c:v>
                </c:pt>
                <c:pt idx="6">
                  <c:v>73.708333333333343</c:v>
                </c:pt>
                <c:pt idx="7">
                  <c:v>73.708333333333343</c:v>
                </c:pt>
                <c:pt idx="8">
                  <c:v>74.958333333333343</c:v>
                </c:pt>
                <c:pt idx="9">
                  <c:v>74.958333333333343</c:v>
                </c:pt>
                <c:pt idx="10">
                  <c:v>113.83</c:v>
                </c:pt>
                <c:pt idx="11">
                  <c:v>113.83</c:v>
                </c:pt>
                <c:pt idx="12">
                  <c:v>0</c:v>
                </c:pt>
              </c:numCache>
            </c:numRef>
          </c:xVal>
          <c:yVal>
            <c:numRef>
              <c:f>'Salonie Creek (992)'!$B$41:$B$53</c:f>
              <c:numCache>
                <c:formatCode>General</c:formatCode>
                <c:ptCount val="13"/>
                <c:pt idx="0">
                  <c:v>24.145</c:v>
                </c:pt>
                <c:pt idx="1">
                  <c:v>21.47</c:v>
                </c:pt>
                <c:pt idx="2">
                  <c:v>21.23</c:v>
                </c:pt>
                <c:pt idx="3">
                  <c:v>-35</c:v>
                </c:pt>
                <c:pt idx="4">
                  <c:v>-35</c:v>
                </c:pt>
                <c:pt idx="5">
                  <c:v>21.23</c:v>
                </c:pt>
                <c:pt idx="6">
                  <c:v>20.99</c:v>
                </c:pt>
                <c:pt idx="7">
                  <c:v>-35</c:v>
                </c:pt>
                <c:pt idx="8">
                  <c:v>-35</c:v>
                </c:pt>
                <c:pt idx="9">
                  <c:v>20.99</c:v>
                </c:pt>
                <c:pt idx="10">
                  <c:v>20.75</c:v>
                </c:pt>
                <c:pt idx="11">
                  <c:v>23.445</c:v>
                </c:pt>
                <c:pt idx="12">
                  <c:v>24.145</c:v>
                </c:pt>
              </c:numCache>
            </c:numRef>
          </c:yVal>
        </c:ser>
        <c:ser>
          <c:idx val="0"/>
          <c:order val="1"/>
          <c:tx>
            <c:strRef>
              <c:f>'Salonie Creek (992)'!$D$40</c:f>
              <c:strCache>
                <c:ptCount val="1"/>
                <c:pt idx="0">
                  <c:v>6/6/2011 US</c:v>
                </c:pt>
              </c:strCache>
            </c:strRef>
          </c:tx>
          <c:marker>
            <c:symbol val="diamond"/>
            <c:size val="5"/>
          </c:marker>
          <c:xVal>
            <c:numRef>
              <c:f>'Salonie Creek (992)'!$D$43:$D$62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17</c:v>
                </c:pt>
                <c:pt idx="4">
                  <c:v>24</c:v>
                </c:pt>
                <c:pt idx="5">
                  <c:v>30</c:v>
                </c:pt>
                <c:pt idx="6">
                  <c:v>38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76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98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113</c:v>
                </c:pt>
              </c:numCache>
            </c:numRef>
          </c:xVal>
          <c:yVal>
            <c:numRef>
              <c:f>'Salonie Creek (992)'!$G$43:$G$62</c:f>
              <c:numCache>
                <c:formatCode>General</c:formatCode>
                <c:ptCount val="20"/>
                <c:pt idx="0">
                  <c:v>19.644999999999996</c:v>
                </c:pt>
                <c:pt idx="1">
                  <c:v>17.614253294289895</c:v>
                </c:pt>
                <c:pt idx="2">
                  <c:v>15.783506588579797</c:v>
                </c:pt>
                <c:pt idx="3">
                  <c:v>11.740461200585653</c:v>
                </c:pt>
                <c:pt idx="4">
                  <c:v>5.6974158125915082</c:v>
                </c:pt>
                <c:pt idx="5">
                  <c:v>4.7605197657393816</c:v>
                </c:pt>
                <c:pt idx="6">
                  <c:v>3.611325036603219</c:v>
                </c:pt>
                <c:pt idx="7">
                  <c:v>3.8990263543191794</c:v>
                </c:pt>
                <c:pt idx="8">
                  <c:v>3.737532942898973</c:v>
                </c:pt>
                <c:pt idx="9">
                  <c:v>3.2760395314787694</c:v>
                </c:pt>
                <c:pt idx="10">
                  <c:v>3.1145461200585629</c:v>
                </c:pt>
                <c:pt idx="11">
                  <c:v>1.977650073206437</c:v>
                </c:pt>
                <c:pt idx="12">
                  <c:v>1.0530527086383579</c:v>
                </c:pt>
                <c:pt idx="13">
                  <c:v>-7.7693997071744292E-2</c:v>
                </c:pt>
                <c:pt idx="14">
                  <c:v>1.0915592972181578</c:v>
                </c:pt>
                <c:pt idx="15">
                  <c:v>5.7423645680819924</c:v>
                </c:pt>
                <c:pt idx="16">
                  <c:v>7.8300658857979499</c:v>
                </c:pt>
                <c:pt idx="17">
                  <c:v>11.399319180087851</c:v>
                </c:pt>
                <c:pt idx="18">
                  <c:v>14.068572474377749</c:v>
                </c:pt>
                <c:pt idx="19">
                  <c:v>15.950124450951689</c:v>
                </c:pt>
              </c:numCache>
            </c:numRef>
          </c:yVal>
        </c:ser>
        <c:ser>
          <c:idx val="1"/>
          <c:order val="2"/>
          <c:tx>
            <c:strRef>
              <c:f>'Salonie Creek (992)'!$J$41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90</c:v>
              </c:pt>
            </c:numLit>
          </c:xVal>
          <c:yVal>
            <c:numRef>
              <c:f>('Salonie Creek (992)'!$K$41,'Salonie Creek (992)'!$K$41)</c:f>
              <c:numCache>
                <c:formatCode>General</c:formatCode>
                <c:ptCount val="2"/>
                <c:pt idx="0">
                  <c:v>6.34</c:v>
                </c:pt>
                <c:pt idx="1">
                  <c:v>6.34</c:v>
                </c:pt>
              </c:numCache>
            </c:numRef>
          </c:yVal>
        </c:ser>
        <c:ser>
          <c:idx val="2"/>
          <c:order val="3"/>
          <c:tx>
            <c:strRef>
              <c:f>'Salonie Creek (992)'!$J$42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90</c:v>
              </c:pt>
            </c:numLit>
          </c:xVal>
          <c:yVal>
            <c:numRef>
              <c:f>('Salonie Creek (992)'!$K$42,'Salonie Creek (992)'!$K$42)</c:f>
              <c:numCache>
                <c:formatCode>General</c:formatCode>
                <c:ptCount val="2"/>
                <c:pt idx="0">
                  <c:v>-2.44</c:v>
                </c:pt>
                <c:pt idx="1">
                  <c:v>-2.44</c:v>
                </c:pt>
              </c:numCache>
            </c:numRef>
          </c:yVal>
        </c:ser>
        <c:ser>
          <c:idx val="3"/>
          <c:order val="4"/>
          <c:tx>
            <c:strRef>
              <c:f>'Salonie Creek (992)'!$J$43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90</c:v>
              </c:pt>
            </c:numLit>
          </c:xVal>
          <c:yVal>
            <c:numRef>
              <c:f>('Salonie Creek (992)'!$K$43,'Salonie Creek (992)'!$K$43)</c:f>
              <c:numCache>
                <c:formatCode>General</c:formatCode>
                <c:ptCount val="2"/>
                <c:pt idx="0">
                  <c:v>9.06</c:v>
                </c:pt>
                <c:pt idx="1">
                  <c:v>9.06</c:v>
                </c:pt>
              </c:numCache>
            </c:numRef>
          </c:yVal>
        </c:ser>
        <c:ser>
          <c:idx val="4"/>
          <c:order val="5"/>
          <c:tx>
            <c:strRef>
              <c:f>'Salonie Creek (992)'!$J$44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90</c:v>
              </c:pt>
            </c:numLit>
          </c:xVal>
          <c:yVal>
            <c:numRef>
              <c:f>('Salonie Creek (992)'!$K$44,'Salonie Creek (992)'!$K$44)</c:f>
              <c:numCache>
                <c:formatCode>General</c:formatCode>
                <c:ptCount val="2"/>
                <c:pt idx="0">
                  <c:v>-5.24</c:v>
                </c:pt>
                <c:pt idx="1">
                  <c:v>-5.24</c:v>
                </c:pt>
              </c:numCache>
            </c:numRef>
          </c:yVal>
        </c:ser>
        <c:ser>
          <c:idx val="5"/>
          <c:order val="6"/>
          <c:tx>
            <c:strRef>
              <c:f>'Salonie Creek (992)'!$J$45</c:f>
              <c:strCache>
                <c:ptCount val="1"/>
                <c:pt idx="0">
                  <c:v>1% AEP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90</c:v>
              </c:pt>
            </c:numLit>
          </c:xVal>
          <c:yVal>
            <c:numRef>
              <c:f>('Salonie Creek (992)'!$K$45,'Salonie Creek (992)'!$K$45)</c:f>
              <c:numCache>
                <c:formatCode>General</c:formatCode>
                <c:ptCount val="2"/>
                <c:pt idx="0">
                  <c:v>13.5</c:v>
                </c:pt>
                <c:pt idx="1">
                  <c:v>13.5</c:v>
                </c:pt>
              </c:numCache>
            </c:numRef>
          </c:yVal>
        </c:ser>
        <c:dLbls/>
        <c:axId val="119486720"/>
        <c:axId val="119492992"/>
      </c:scatterChart>
      <c:valAx>
        <c:axId val="119486720"/>
        <c:scaling>
          <c:orientation val="minMax"/>
          <c:max val="113.83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492992"/>
        <c:crossesAt val="-6"/>
        <c:crossBetween val="midCat"/>
      </c:valAx>
      <c:valAx>
        <c:axId val="119492992"/>
        <c:scaling>
          <c:orientation val="minMax"/>
          <c:max val="25"/>
          <c:min val="-6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</a:t>
                </a:r>
                <a:r>
                  <a:rPr lang="en-US" baseline="0"/>
                  <a:t>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486720"/>
        <c:crosses val="autoZero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7"/>
          <c:order val="0"/>
          <c:tx>
            <c:v>Bridge 989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36.25</c:v>
              </c:pt>
              <c:pt idx="3">
                <c:v>36.25</c:v>
              </c:pt>
              <c:pt idx="4">
                <c:v>37.416666666666536</c:v>
              </c:pt>
              <c:pt idx="5">
                <c:v>37.416666666666536</c:v>
              </c:pt>
              <c:pt idx="6">
                <c:v>76.333330000000004</c:v>
              </c:pt>
              <c:pt idx="7">
                <c:v>76.333330000000004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16.5</c:v>
              </c:pt>
              <c:pt idx="1">
                <c:v>13.55</c:v>
              </c:pt>
              <c:pt idx="2">
                <c:v>13.55</c:v>
              </c:pt>
              <c:pt idx="3">
                <c:v>-40</c:v>
              </c:pt>
              <c:pt idx="4">
                <c:v>-40</c:v>
              </c:pt>
              <c:pt idx="5">
                <c:v>13.55</c:v>
              </c:pt>
              <c:pt idx="6">
                <c:v>13.55</c:v>
              </c:pt>
              <c:pt idx="7">
                <c:v>16.5</c:v>
              </c:pt>
              <c:pt idx="8">
                <c:v>16.5</c:v>
              </c:pt>
            </c:numLit>
          </c:yVal>
        </c:ser>
        <c:ser>
          <c:idx val="0"/>
          <c:order val="1"/>
          <c:tx>
            <c:strRef>
              <c:f>'Sargent Creek (989)'!$D$40</c:f>
              <c:strCache>
                <c:ptCount val="1"/>
                <c:pt idx="0">
                  <c:v>6/6/2011 US</c:v>
                </c:pt>
              </c:strCache>
            </c:strRef>
          </c:tx>
          <c:marker>
            <c:symbol val="diamond"/>
            <c:size val="5"/>
          </c:marker>
          <c:xVal>
            <c:numRef>
              <c:f>'Sargent Creek (989)'!$D$42:$D$58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10.5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30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74</c:v>
                </c:pt>
              </c:numCache>
            </c:numRef>
          </c:xVal>
          <c:yVal>
            <c:numRef>
              <c:f>'Sargent Creek (989)'!$F$42:$F$58</c:f>
              <c:numCache>
                <c:formatCode>General</c:formatCode>
                <c:ptCount val="17"/>
                <c:pt idx="0">
                  <c:v>11.749999999999998</c:v>
                </c:pt>
                <c:pt idx="1">
                  <c:v>8.0499999999999989</c:v>
                </c:pt>
                <c:pt idx="2">
                  <c:v>6.4499999999999993</c:v>
                </c:pt>
                <c:pt idx="3">
                  <c:v>3.9499999999999993</c:v>
                </c:pt>
                <c:pt idx="4">
                  <c:v>2.9499999999999993</c:v>
                </c:pt>
                <c:pt idx="5">
                  <c:v>2.1499999999999986</c:v>
                </c:pt>
                <c:pt idx="6">
                  <c:v>2.6499999999999986</c:v>
                </c:pt>
                <c:pt idx="7">
                  <c:v>3.1499999999999986</c:v>
                </c:pt>
                <c:pt idx="8">
                  <c:v>3.9499999999999993</c:v>
                </c:pt>
                <c:pt idx="9">
                  <c:v>4.9499999999999993</c:v>
                </c:pt>
                <c:pt idx="10">
                  <c:v>5.1499999999999986</c:v>
                </c:pt>
                <c:pt idx="11">
                  <c:v>5.2499999999999982</c:v>
                </c:pt>
                <c:pt idx="12">
                  <c:v>5.2499999999999982</c:v>
                </c:pt>
                <c:pt idx="13">
                  <c:v>6.4999999999999982</c:v>
                </c:pt>
                <c:pt idx="14">
                  <c:v>7.1499999999999986</c:v>
                </c:pt>
                <c:pt idx="15">
                  <c:v>9.8499999999999979</c:v>
                </c:pt>
                <c:pt idx="16">
                  <c:v>12.649999999999999</c:v>
                </c:pt>
              </c:numCache>
            </c:numRef>
          </c:yVal>
        </c:ser>
        <c:ser>
          <c:idx val="1"/>
          <c:order val="2"/>
          <c:tx>
            <c:strRef>
              <c:f>'Sargent Creek (989)'!$I$41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55</c:v>
              </c:pt>
            </c:numLit>
          </c:xVal>
          <c:yVal>
            <c:numRef>
              <c:f>('Sargent Creek (989)'!$J$41,'Sargent Creek (989)'!$J$41)</c:f>
              <c:numCache>
                <c:formatCode>General</c:formatCode>
                <c:ptCount val="2"/>
                <c:pt idx="0">
                  <c:v>6.76</c:v>
                </c:pt>
                <c:pt idx="1">
                  <c:v>6.76</c:v>
                </c:pt>
              </c:numCache>
            </c:numRef>
          </c:yVal>
        </c:ser>
        <c:ser>
          <c:idx val="2"/>
          <c:order val="3"/>
          <c:tx>
            <c:strRef>
              <c:f>'Sargent Creek (989)'!$I$42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55</c:v>
              </c:pt>
            </c:numLit>
          </c:xVal>
          <c:yVal>
            <c:numRef>
              <c:f>('Sargent Creek (989)'!$J$42,'Sargent Creek (989)'!$J$42)</c:f>
              <c:numCache>
                <c:formatCode>General</c:formatCode>
                <c:ptCount val="2"/>
                <c:pt idx="0">
                  <c:v>-2.02</c:v>
                </c:pt>
                <c:pt idx="1">
                  <c:v>-2.02</c:v>
                </c:pt>
              </c:numCache>
            </c:numRef>
          </c:yVal>
        </c:ser>
        <c:ser>
          <c:idx val="3"/>
          <c:order val="4"/>
          <c:tx>
            <c:strRef>
              <c:f>'Sargent Creek (989)'!$I$43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55</c:v>
              </c:pt>
            </c:numLit>
          </c:xVal>
          <c:yVal>
            <c:numRef>
              <c:f>('Sargent Creek (989)'!$J$43,'Sargent Creek (989)'!$J$43)</c:f>
              <c:numCache>
                <c:formatCode>General</c:formatCode>
                <c:ptCount val="2"/>
                <c:pt idx="0">
                  <c:v>9.48</c:v>
                </c:pt>
                <c:pt idx="1">
                  <c:v>9.48</c:v>
                </c:pt>
              </c:numCache>
            </c:numRef>
          </c:yVal>
        </c:ser>
        <c:ser>
          <c:idx val="4"/>
          <c:order val="5"/>
          <c:tx>
            <c:strRef>
              <c:f>'Sargent Creek (989)'!$I$44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55</c:v>
              </c:pt>
            </c:numLit>
          </c:xVal>
          <c:yVal>
            <c:numRef>
              <c:f>('Sargent Creek (989)'!$J$44,'Sargent Creek (989)'!$J$44)</c:f>
              <c:numCache>
                <c:formatCode>General</c:formatCode>
                <c:ptCount val="2"/>
                <c:pt idx="0">
                  <c:v>-4.82</c:v>
                </c:pt>
                <c:pt idx="1">
                  <c:v>-4.82</c:v>
                </c:pt>
              </c:numCache>
            </c:numRef>
          </c:yVal>
        </c:ser>
        <c:ser>
          <c:idx val="5"/>
          <c:order val="6"/>
          <c:tx>
            <c:strRef>
              <c:f>'Sargent Creek (989)'!$I$45</c:f>
              <c:strCache>
                <c:ptCount val="1"/>
                <c:pt idx="0">
                  <c:v>1% AEP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55</c:v>
              </c:pt>
            </c:numLit>
          </c:xVal>
          <c:yVal>
            <c:numRef>
              <c:f>('Sargent Creek (989)'!$J$45,'Sargent Creek (989)'!$J$45)</c:f>
              <c:numCache>
                <c:formatCode>General</c:formatCode>
                <c:ptCount val="2"/>
                <c:pt idx="0">
                  <c:v>11.7</c:v>
                </c:pt>
                <c:pt idx="1">
                  <c:v>11.7</c:v>
                </c:pt>
              </c:numCache>
            </c:numRef>
          </c:yVal>
        </c:ser>
        <c:dLbls/>
        <c:axId val="119696384"/>
        <c:axId val="119997568"/>
      </c:scatterChart>
      <c:valAx>
        <c:axId val="119696384"/>
        <c:scaling>
          <c:orientation val="minMax"/>
          <c:max val="76.332999999999998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</a:t>
                </a:r>
                <a:r>
                  <a:rPr lang="en-US" baseline="0"/>
                  <a:t> left bank,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19997568"/>
        <c:crossesAt val="-6"/>
        <c:crossBetween val="midCat"/>
      </c:valAx>
      <c:valAx>
        <c:axId val="119997568"/>
        <c:scaling>
          <c:orientation val="minMax"/>
          <c:max val="17"/>
          <c:min val="-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, in feet</a:t>
                </a:r>
              </a:p>
            </c:rich>
          </c:tx>
        </c:title>
        <c:numFmt formatCode="General" sourceLinked="0"/>
        <c:majorTickMark val="in"/>
        <c:tickLblPos val="nextTo"/>
        <c:crossAx val="119696384"/>
        <c:crosses val="autoZero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BN 1017 US</c:v>
          </c:tx>
          <c:spPr>
            <a:ln w="25400"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60.145833333333336</c:v>
              </c:pt>
              <c:pt idx="3">
                <c:v>60.145833333333336</c:v>
              </c:pt>
              <c:pt idx="4">
                <c:v>59.562500000000163</c:v>
              </c:pt>
              <c:pt idx="5">
                <c:v>59.562500000000163</c:v>
              </c:pt>
              <c:pt idx="6">
                <c:v>60.4</c:v>
              </c:pt>
              <c:pt idx="7">
                <c:v>60.5</c:v>
              </c:pt>
              <c:pt idx="8">
                <c:v>60.6</c:v>
              </c:pt>
              <c:pt idx="9">
                <c:v>60.7</c:v>
              </c:pt>
              <c:pt idx="10">
                <c:v>61.562500000000163</c:v>
              </c:pt>
              <c:pt idx="11">
                <c:v>61.562500000000163</c:v>
              </c:pt>
              <c:pt idx="12">
                <c:v>60.979166666666117</c:v>
              </c:pt>
              <c:pt idx="13">
                <c:v>60.979166666666117</c:v>
              </c:pt>
              <c:pt idx="14">
                <c:v>120.14583333333285</c:v>
              </c:pt>
              <c:pt idx="15">
                <c:v>120.14583333333285</c:v>
              </c:pt>
              <c:pt idx="16">
                <c:v>119.5625</c:v>
              </c:pt>
              <c:pt idx="17">
                <c:v>119.5625</c:v>
              </c:pt>
              <c:pt idx="18">
                <c:v>120.4</c:v>
              </c:pt>
              <c:pt idx="19">
                <c:v>120.5</c:v>
              </c:pt>
              <c:pt idx="20">
                <c:v>120.6</c:v>
              </c:pt>
              <c:pt idx="21">
                <c:v>120.7</c:v>
              </c:pt>
              <c:pt idx="22">
                <c:v>121.5625</c:v>
              </c:pt>
              <c:pt idx="23">
                <c:v>121.5625</c:v>
              </c:pt>
              <c:pt idx="24">
                <c:v>120.97916666666667</c:v>
              </c:pt>
              <c:pt idx="25">
                <c:v>120.97916666666667</c:v>
              </c:pt>
              <c:pt idx="26">
                <c:v>181.125</c:v>
              </c:pt>
              <c:pt idx="27">
                <c:v>181.125</c:v>
              </c:pt>
              <c:pt idx="28">
                <c:v>0</c:v>
              </c:pt>
            </c:numLit>
          </c:xVal>
          <c:yVal>
            <c:numLit>
              <c:formatCode>General</c:formatCode>
              <c:ptCount val="29"/>
              <c:pt idx="0">
                <c:v>34.840833333333244</c:v>
              </c:pt>
              <c:pt idx="1">
                <c:v>30.610000000000031</c:v>
              </c:pt>
              <c:pt idx="2">
                <c:v>30.610000000000031</c:v>
              </c:pt>
              <c:pt idx="3">
                <c:v>7.25</c:v>
              </c:pt>
              <c:pt idx="4">
                <c:v>7.25</c:v>
              </c:pt>
              <c:pt idx="5">
                <c:v>6</c:v>
              </c:pt>
              <c:pt idx="6">
                <c:v>6</c:v>
              </c:pt>
              <c:pt idx="7">
                <c:v>6.5</c:v>
              </c:pt>
              <c:pt idx="8">
                <c:v>5.5</c:v>
              </c:pt>
              <c:pt idx="9">
                <c:v>6</c:v>
              </c:pt>
              <c:pt idx="10">
                <c:v>6</c:v>
              </c:pt>
              <c:pt idx="11">
                <c:v>7.25</c:v>
              </c:pt>
              <c:pt idx="12">
                <c:v>7.25</c:v>
              </c:pt>
              <c:pt idx="13">
                <c:v>30.610000000000031</c:v>
              </c:pt>
              <c:pt idx="14">
                <c:v>30.610000000000031</c:v>
              </c:pt>
              <c:pt idx="15">
                <c:v>7</c:v>
              </c:pt>
              <c:pt idx="16">
                <c:v>7</c:v>
              </c:pt>
              <c:pt idx="17">
                <c:v>6</c:v>
              </c:pt>
              <c:pt idx="18">
                <c:v>6</c:v>
              </c:pt>
              <c:pt idx="19">
                <c:v>6.5</c:v>
              </c:pt>
              <c:pt idx="20">
                <c:v>5.5</c:v>
              </c:pt>
              <c:pt idx="21">
                <c:v>6</c:v>
              </c:pt>
              <c:pt idx="22">
                <c:v>6</c:v>
              </c:pt>
              <c:pt idx="23">
                <c:v>7</c:v>
              </c:pt>
              <c:pt idx="24">
                <c:v>7</c:v>
              </c:pt>
              <c:pt idx="25">
                <c:v>30.610000000000031</c:v>
              </c:pt>
              <c:pt idx="26">
                <c:v>30.610000000000031</c:v>
              </c:pt>
              <c:pt idx="27">
                <c:v>34.840833333333244</c:v>
              </c:pt>
              <c:pt idx="28">
                <c:v>34.840833333333244</c:v>
              </c:pt>
            </c:numLit>
          </c:yVal>
        </c:ser>
        <c:ser>
          <c:idx val="3"/>
          <c:order val="1"/>
          <c:tx>
            <c:v>As-Built DS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0</c:v>
              </c:pt>
              <c:pt idx="1">
                <c:v>13.3</c:v>
              </c:pt>
              <c:pt idx="2">
                <c:v>17.8</c:v>
              </c:pt>
              <c:pt idx="3">
                <c:v>33.300000000000004</c:v>
              </c:pt>
              <c:pt idx="4">
                <c:v>66.7</c:v>
              </c:pt>
              <c:pt idx="5">
                <c:v>76.7</c:v>
              </c:pt>
              <c:pt idx="6">
                <c:v>110</c:v>
              </c:pt>
              <c:pt idx="7">
                <c:v>116.7</c:v>
              </c:pt>
              <c:pt idx="8">
                <c:v>135.6</c:v>
              </c:pt>
              <c:pt idx="9">
                <c:v>155.6</c:v>
              </c:pt>
              <c:pt idx="10">
                <c:v>174.4</c:v>
              </c:pt>
              <c:pt idx="11">
                <c:v>181</c:v>
              </c:pt>
            </c:numLit>
          </c:xVal>
          <c:yVal>
            <c:numLit>
              <c:formatCode>General</c:formatCode>
              <c:ptCount val="12"/>
              <c:pt idx="0">
                <c:v>33.300000000000004</c:v>
              </c:pt>
              <c:pt idx="1">
                <c:v>30</c:v>
              </c:pt>
              <c:pt idx="2">
                <c:v>18.899999999999999</c:v>
              </c:pt>
              <c:pt idx="3">
                <c:v>14.4</c:v>
              </c:pt>
              <c:pt idx="4">
                <c:v>8.9</c:v>
              </c:pt>
              <c:pt idx="5">
                <c:v>7.8</c:v>
              </c:pt>
              <c:pt idx="6">
                <c:v>6.7</c:v>
              </c:pt>
              <c:pt idx="7">
                <c:v>6.7</c:v>
              </c:pt>
              <c:pt idx="8">
                <c:v>11.1</c:v>
              </c:pt>
              <c:pt idx="9">
                <c:v>20</c:v>
              </c:pt>
              <c:pt idx="10">
                <c:v>30</c:v>
              </c:pt>
              <c:pt idx="11">
                <c:v>32.200000000000003</c:v>
              </c:pt>
            </c:numLit>
          </c:yVal>
        </c:ser>
        <c:ser>
          <c:idx val="0"/>
          <c:order val="2"/>
          <c:tx>
            <c:strRef>
              <c:f>'Seldovia Slough (1017)'!$A$34:$B$34</c:f>
              <c:strCache>
                <c:ptCount val="1"/>
                <c:pt idx="0">
                  <c:v>8/24/2010 US</c:v>
                </c:pt>
              </c:strCache>
            </c:strRef>
          </c:tx>
          <c:marker>
            <c:symbol val="diamond"/>
            <c:size val="5"/>
          </c:marker>
          <c:xVal>
            <c:numRef>
              <c:f>'Seldovia Slough (1017)'!$A$39:$A$62</c:f>
              <c:numCache>
                <c:formatCode>General</c:formatCode>
                <c:ptCount val="24"/>
                <c:pt idx="0">
                  <c:v>9.39</c:v>
                </c:pt>
                <c:pt idx="1">
                  <c:v>18.73</c:v>
                </c:pt>
                <c:pt idx="2">
                  <c:v>26.42</c:v>
                </c:pt>
                <c:pt idx="3">
                  <c:v>26.42</c:v>
                </c:pt>
                <c:pt idx="4">
                  <c:v>34.5</c:v>
                </c:pt>
                <c:pt idx="5">
                  <c:v>42.6</c:v>
                </c:pt>
                <c:pt idx="6">
                  <c:v>50.6</c:v>
                </c:pt>
                <c:pt idx="7">
                  <c:v>60.25</c:v>
                </c:pt>
                <c:pt idx="8">
                  <c:v>60.54</c:v>
                </c:pt>
                <c:pt idx="9">
                  <c:v>67.5</c:v>
                </c:pt>
                <c:pt idx="10">
                  <c:v>74.66</c:v>
                </c:pt>
                <c:pt idx="11">
                  <c:v>83</c:v>
                </c:pt>
                <c:pt idx="12">
                  <c:v>91.2</c:v>
                </c:pt>
                <c:pt idx="13">
                  <c:v>99.1</c:v>
                </c:pt>
                <c:pt idx="14">
                  <c:v>107.4</c:v>
                </c:pt>
                <c:pt idx="15">
                  <c:v>115.5</c:v>
                </c:pt>
                <c:pt idx="16">
                  <c:v>120.2</c:v>
                </c:pt>
                <c:pt idx="17">
                  <c:v>120.2</c:v>
                </c:pt>
                <c:pt idx="18">
                  <c:v>131.9</c:v>
                </c:pt>
                <c:pt idx="19">
                  <c:v>140.15</c:v>
                </c:pt>
                <c:pt idx="20">
                  <c:v>147.5</c:v>
                </c:pt>
                <c:pt idx="21">
                  <c:v>155.9</c:v>
                </c:pt>
                <c:pt idx="22">
                  <c:v>163.6</c:v>
                </c:pt>
                <c:pt idx="23">
                  <c:v>171.6</c:v>
                </c:pt>
              </c:numCache>
            </c:numRef>
          </c:xVal>
          <c:yVal>
            <c:numRef>
              <c:f>'Seldovia Slough (1017)'!$D$39:$D$62</c:f>
              <c:numCache>
                <c:formatCode>General</c:formatCode>
                <c:ptCount val="24"/>
                <c:pt idx="0">
                  <c:v>28.33</c:v>
                </c:pt>
                <c:pt idx="1">
                  <c:v>24.779999999999998</c:v>
                </c:pt>
                <c:pt idx="2">
                  <c:v>23.979999999999997</c:v>
                </c:pt>
                <c:pt idx="3">
                  <c:v>16.479999999999997</c:v>
                </c:pt>
                <c:pt idx="4">
                  <c:v>13.629999999999995</c:v>
                </c:pt>
                <c:pt idx="5">
                  <c:v>10.079999999999998</c:v>
                </c:pt>
                <c:pt idx="6">
                  <c:v>7.0299999999999976</c:v>
                </c:pt>
                <c:pt idx="7">
                  <c:v>5.8799999999999955</c:v>
                </c:pt>
                <c:pt idx="8">
                  <c:v>5.8299999999999983</c:v>
                </c:pt>
                <c:pt idx="9">
                  <c:v>4.6299999999999955</c:v>
                </c:pt>
                <c:pt idx="10">
                  <c:v>4.779999999999994</c:v>
                </c:pt>
                <c:pt idx="11">
                  <c:v>3.8799999999999955</c:v>
                </c:pt>
                <c:pt idx="12">
                  <c:v>4.68</c:v>
                </c:pt>
                <c:pt idx="13">
                  <c:v>4.5799999999999983</c:v>
                </c:pt>
                <c:pt idx="14">
                  <c:v>4.7299999999999969</c:v>
                </c:pt>
                <c:pt idx="15">
                  <c:v>5.3299999999999983</c:v>
                </c:pt>
                <c:pt idx="16">
                  <c:v>6.0799999999999983</c:v>
                </c:pt>
                <c:pt idx="17">
                  <c:v>5.6799999999999962</c:v>
                </c:pt>
                <c:pt idx="18">
                  <c:v>8.1299999999999955</c:v>
                </c:pt>
                <c:pt idx="19">
                  <c:v>9.3299999999999983</c:v>
                </c:pt>
                <c:pt idx="20">
                  <c:v>11.179999999999996</c:v>
                </c:pt>
                <c:pt idx="21">
                  <c:v>15.729999999999997</c:v>
                </c:pt>
                <c:pt idx="22">
                  <c:v>18.879999999999995</c:v>
                </c:pt>
                <c:pt idx="23">
                  <c:v>23.08</c:v>
                </c:pt>
              </c:numCache>
            </c:numRef>
          </c:yVal>
        </c:ser>
        <c:ser>
          <c:idx val="1"/>
          <c:order val="3"/>
          <c:tx>
            <c:strRef>
              <c:f>'Seldovia Slough (1017)'!$G$34:$H$34</c:f>
              <c:strCache>
                <c:ptCount val="1"/>
                <c:pt idx="0">
                  <c:v>8/24/2010 DS</c:v>
                </c:pt>
              </c:strCache>
            </c:strRef>
          </c:tx>
          <c:marker>
            <c:symbol val="square"/>
            <c:size val="4"/>
          </c:marker>
          <c:xVal>
            <c:numRef>
              <c:f>'Seldovia Slough (1017)'!$G$39:$G$59</c:f>
              <c:numCache>
                <c:formatCode>General</c:formatCode>
                <c:ptCount val="21"/>
                <c:pt idx="0">
                  <c:v>171.6</c:v>
                </c:pt>
                <c:pt idx="1">
                  <c:v>163.6</c:v>
                </c:pt>
                <c:pt idx="2">
                  <c:v>155.9</c:v>
                </c:pt>
                <c:pt idx="3">
                  <c:v>147.5</c:v>
                </c:pt>
                <c:pt idx="4">
                  <c:v>140.15</c:v>
                </c:pt>
                <c:pt idx="5">
                  <c:v>131.9</c:v>
                </c:pt>
                <c:pt idx="6">
                  <c:v>120.2</c:v>
                </c:pt>
                <c:pt idx="7">
                  <c:v>115.5</c:v>
                </c:pt>
                <c:pt idx="8">
                  <c:v>107.4</c:v>
                </c:pt>
                <c:pt idx="9">
                  <c:v>99.1</c:v>
                </c:pt>
                <c:pt idx="10">
                  <c:v>91.2</c:v>
                </c:pt>
                <c:pt idx="11">
                  <c:v>83</c:v>
                </c:pt>
                <c:pt idx="12">
                  <c:v>74.599999999999994</c:v>
                </c:pt>
                <c:pt idx="13">
                  <c:v>67.5</c:v>
                </c:pt>
                <c:pt idx="14">
                  <c:v>60.9</c:v>
                </c:pt>
                <c:pt idx="15">
                  <c:v>50.6</c:v>
                </c:pt>
                <c:pt idx="16">
                  <c:v>42.6</c:v>
                </c:pt>
                <c:pt idx="17">
                  <c:v>34.5</c:v>
                </c:pt>
                <c:pt idx="18">
                  <c:v>26.42</c:v>
                </c:pt>
                <c:pt idx="19">
                  <c:v>18.73</c:v>
                </c:pt>
                <c:pt idx="20">
                  <c:v>9.4</c:v>
                </c:pt>
              </c:numCache>
            </c:numRef>
          </c:xVal>
          <c:yVal>
            <c:numRef>
              <c:f>'Seldovia Slough (1017)'!$J$39:$J$59</c:f>
              <c:numCache>
                <c:formatCode>General</c:formatCode>
                <c:ptCount val="21"/>
                <c:pt idx="0">
                  <c:v>23.94</c:v>
                </c:pt>
                <c:pt idx="1">
                  <c:v>19.940000000000001</c:v>
                </c:pt>
                <c:pt idx="2">
                  <c:v>14.790000000000003</c:v>
                </c:pt>
                <c:pt idx="3">
                  <c:v>11.940000000000001</c:v>
                </c:pt>
                <c:pt idx="4">
                  <c:v>9.5400000000000027</c:v>
                </c:pt>
                <c:pt idx="5">
                  <c:v>7.6400000000000006</c:v>
                </c:pt>
                <c:pt idx="6">
                  <c:v>5.8400000000000034</c:v>
                </c:pt>
                <c:pt idx="7">
                  <c:v>3.990000000000002</c:v>
                </c:pt>
                <c:pt idx="8">
                  <c:v>3.3400000000000034</c:v>
                </c:pt>
                <c:pt idx="9">
                  <c:v>3.3900000000000006</c:v>
                </c:pt>
                <c:pt idx="10">
                  <c:v>1.3400000000000034</c:v>
                </c:pt>
                <c:pt idx="11">
                  <c:v>1.0399999999999991</c:v>
                </c:pt>
                <c:pt idx="12">
                  <c:v>2.740000000000002</c:v>
                </c:pt>
                <c:pt idx="13">
                  <c:v>4.0399999999999991</c:v>
                </c:pt>
                <c:pt idx="14">
                  <c:v>4.4400000000000048</c:v>
                </c:pt>
                <c:pt idx="15">
                  <c:v>6.4400000000000013</c:v>
                </c:pt>
                <c:pt idx="16">
                  <c:v>8.3400000000000034</c:v>
                </c:pt>
                <c:pt idx="17">
                  <c:v>9.990000000000002</c:v>
                </c:pt>
                <c:pt idx="18">
                  <c:v>11.64</c:v>
                </c:pt>
                <c:pt idx="19">
                  <c:v>13.240000000000002</c:v>
                </c:pt>
                <c:pt idx="20">
                  <c:v>25.240000000000002</c:v>
                </c:pt>
              </c:numCache>
            </c:numRef>
          </c:yVal>
        </c:ser>
        <c:ser>
          <c:idx val="4"/>
          <c:order val="4"/>
          <c:tx>
            <c:strRef>
              <c:f>'Seldovia Slough (1017)'!$M$34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</c:v>
              </c:pt>
              <c:pt idx="1">
                <c:v>130</c:v>
              </c:pt>
            </c:numLit>
          </c:xVal>
          <c:yVal>
            <c:numRef>
              <c:f>('Seldovia Slough (1017)'!$N$34,'Seldovia Slough (1017)'!$N$34)</c:f>
              <c:numCache>
                <c:formatCode>0.00</c:formatCode>
                <c:ptCount val="2"/>
                <c:pt idx="0">
                  <c:v>15.21</c:v>
                </c:pt>
                <c:pt idx="1">
                  <c:v>15.21</c:v>
                </c:pt>
              </c:numCache>
            </c:numRef>
          </c:yVal>
        </c:ser>
        <c:ser>
          <c:idx val="5"/>
          <c:order val="5"/>
          <c:tx>
            <c:strRef>
              <c:f>'Seldovia Slough (1017)'!$M$35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</c:v>
              </c:pt>
              <c:pt idx="1">
                <c:v>130</c:v>
              </c:pt>
            </c:numLit>
          </c:xVal>
          <c:yVal>
            <c:numRef>
              <c:f>('Seldovia Slough (1017)'!$N$35,'Seldovia Slough (1017)'!$N$35)</c:f>
              <c:numCache>
                <c:formatCode>0.000</c:formatCode>
                <c:ptCount val="2"/>
                <c:pt idx="0">
                  <c:v>-2.83</c:v>
                </c:pt>
                <c:pt idx="1">
                  <c:v>-2.83</c:v>
                </c:pt>
              </c:numCache>
            </c:numRef>
          </c:yVal>
        </c:ser>
        <c:ser>
          <c:idx val="6"/>
          <c:order val="6"/>
          <c:tx>
            <c:strRef>
              <c:f>'Seldovia Slough (1017)'!$M$36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</c:v>
              </c:pt>
              <c:pt idx="1">
                <c:v>130</c:v>
              </c:pt>
            </c:numLit>
          </c:xVal>
          <c:yVal>
            <c:numRef>
              <c:f>('Seldovia Slough (1017)'!$N$36,'Seldovia Slough (1017)'!$N$36)</c:f>
              <c:numCache>
                <c:formatCode>0.0</c:formatCode>
                <c:ptCount val="2"/>
                <c:pt idx="0">
                  <c:v>20.47</c:v>
                </c:pt>
                <c:pt idx="1">
                  <c:v>20.47</c:v>
                </c:pt>
              </c:numCache>
            </c:numRef>
          </c:yVal>
        </c:ser>
        <c:ser>
          <c:idx val="7"/>
          <c:order val="7"/>
          <c:tx>
            <c:strRef>
              <c:f>'Seldovia Slough (1017)'!$M$37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</c:v>
              </c:pt>
              <c:pt idx="1">
                <c:v>130</c:v>
              </c:pt>
            </c:numLit>
          </c:xVal>
          <c:yVal>
            <c:numRef>
              <c:f>('Seldovia Slough (1017)'!$N$37,'Seldovia Slough (1017)'!$N$37)</c:f>
              <c:numCache>
                <c:formatCode>0.00</c:formatCode>
                <c:ptCount val="2"/>
                <c:pt idx="0">
                  <c:v>-8.83</c:v>
                </c:pt>
                <c:pt idx="1">
                  <c:v>-8.83</c:v>
                </c:pt>
              </c:numCache>
            </c:numRef>
          </c:yVal>
        </c:ser>
        <c:ser>
          <c:idx val="8"/>
          <c:order val="8"/>
          <c:tx>
            <c:strRef>
              <c:f>'Seldovia Slough (1017)'!$M$38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</c:v>
              </c:pt>
              <c:pt idx="1">
                <c:v>130</c:v>
              </c:pt>
            </c:numLit>
          </c:xVal>
          <c:yVal>
            <c:numRef>
              <c:f>('Seldovia Slough (1017)'!$N$38,'Seldovia Slough (1017)'!$N$38)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yVal>
        </c:ser>
        <c:dLbls/>
        <c:axId val="120242944"/>
        <c:axId val="120244864"/>
      </c:scatterChart>
      <c:valAx>
        <c:axId val="120242944"/>
        <c:scaling>
          <c:orientation val="minMax"/>
          <c:max val="18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120244864"/>
        <c:crossesAt val="-12"/>
        <c:crossBetween val="midCat"/>
      </c:valAx>
      <c:valAx>
        <c:axId val="120244864"/>
        <c:scaling>
          <c:orientation val="minMax"/>
          <c:max val="36"/>
          <c:min val="-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12024294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3"/>
          <c:order val="0"/>
          <c:tx>
            <c:v>Bridge 1085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'Hartney Bay (1085)'!$R$34:$R$54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24.5</c:v>
                </c:pt>
                <c:pt idx="3">
                  <c:v>24.5</c:v>
                </c:pt>
                <c:pt idx="4">
                  <c:v>25.5</c:v>
                </c:pt>
                <c:pt idx="5">
                  <c:v>25.5</c:v>
                </c:pt>
                <c:pt idx="6">
                  <c:v>49.5</c:v>
                </c:pt>
                <c:pt idx="7">
                  <c:v>49.5</c:v>
                </c:pt>
                <c:pt idx="8">
                  <c:v>50.5</c:v>
                </c:pt>
                <c:pt idx="9">
                  <c:v>50.5</c:v>
                </c:pt>
                <c:pt idx="10">
                  <c:v>74.5</c:v>
                </c:pt>
                <c:pt idx="11">
                  <c:v>74.5</c:v>
                </c:pt>
                <c:pt idx="12">
                  <c:v>75.5</c:v>
                </c:pt>
                <c:pt idx="13">
                  <c:v>75.5</c:v>
                </c:pt>
                <c:pt idx="14">
                  <c:v>99.5</c:v>
                </c:pt>
                <c:pt idx="15">
                  <c:v>99.5</c:v>
                </c:pt>
                <c:pt idx="16">
                  <c:v>100.5</c:v>
                </c:pt>
                <c:pt idx="17">
                  <c:v>100.5</c:v>
                </c:pt>
                <c:pt idx="18">
                  <c:v>126.5</c:v>
                </c:pt>
                <c:pt idx="19">
                  <c:v>126.5</c:v>
                </c:pt>
                <c:pt idx="20">
                  <c:v>0</c:v>
                </c:pt>
              </c:numCache>
            </c:numRef>
          </c:xVal>
          <c:yVal>
            <c:numRef>
              <c:f>'Hartney Bay (1085)'!$S$34:$S$54</c:f>
              <c:numCache>
                <c:formatCode>General</c:formatCode>
                <c:ptCount val="21"/>
                <c:pt idx="0">
                  <c:v>20.67</c:v>
                </c:pt>
                <c:pt idx="1">
                  <c:v>17.170000000000002</c:v>
                </c:pt>
                <c:pt idx="2">
                  <c:v>17.170000000000002</c:v>
                </c:pt>
                <c:pt idx="3">
                  <c:v>-17</c:v>
                </c:pt>
                <c:pt idx="4">
                  <c:v>-17</c:v>
                </c:pt>
                <c:pt idx="5">
                  <c:v>17.170000000000002</c:v>
                </c:pt>
                <c:pt idx="6">
                  <c:v>17.170000000000002</c:v>
                </c:pt>
                <c:pt idx="7">
                  <c:v>-23</c:v>
                </c:pt>
                <c:pt idx="8">
                  <c:v>-23</c:v>
                </c:pt>
                <c:pt idx="9">
                  <c:v>17.170000000000002</c:v>
                </c:pt>
                <c:pt idx="10">
                  <c:v>17.170000000000002</c:v>
                </c:pt>
                <c:pt idx="11">
                  <c:v>-27</c:v>
                </c:pt>
                <c:pt idx="12">
                  <c:v>-27</c:v>
                </c:pt>
                <c:pt idx="13">
                  <c:v>17.170000000000002</c:v>
                </c:pt>
                <c:pt idx="14">
                  <c:v>17.170000000000002</c:v>
                </c:pt>
                <c:pt idx="15">
                  <c:v>-20</c:v>
                </c:pt>
                <c:pt idx="16">
                  <c:v>-20</c:v>
                </c:pt>
                <c:pt idx="17">
                  <c:v>17.170000000000002</c:v>
                </c:pt>
                <c:pt idx="18">
                  <c:v>17.170000000000002</c:v>
                </c:pt>
                <c:pt idx="19">
                  <c:v>20.67</c:v>
                </c:pt>
                <c:pt idx="20">
                  <c:v>20.67</c:v>
                </c:pt>
              </c:numCache>
            </c:numRef>
          </c:yVal>
        </c:ser>
        <c:ser>
          <c:idx val="0"/>
          <c:order val="1"/>
          <c:tx>
            <c:v>9/1/2009 US</c:v>
          </c:tx>
          <c:marker>
            <c:symbol val="diamond"/>
            <c:size val="5"/>
          </c:marker>
          <c:xVal>
            <c:numRef>
              <c:f>'Hartney Bay (1085)'!$B$36:$B$60</c:f>
              <c:numCache>
                <c:formatCode>General</c:formatCode>
                <c:ptCount val="25"/>
                <c:pt idx="0">
                  <c:v>125</c:v>
                </c:pt>
                <c:pt idx="1">
                  <c:v>121</c:v>
                </c:pt>
                <c:pt idx="2">
                  <c:v>116</c:v>
                </c:pt>
                <c:pt idx="3">
                  <c:v>111</c:v>
                </c:pt>
                <c:pt idx="4">
                  <c:v>106</c:v>
                </c:pt>
                <c:pt idx="5">
                  <c:v>101</c:v>
                </c:pt>
                <c:pt idx="6">
                  <c:v>96</c:v>
                </c:pt>
                <c:pt idx="7">
                  <c:v>91</c:v>
                </c:pt>
                <c:pt idx="8">
                  <c:v>86</c:v>
                </c:pt>
                <c:pt idx="9">
                  <c:v>81</c:v>
                </c:pt>
                <c:pt idx="10">
                  <c:v>76</c:v>
                </c:pt>
                <c:pt idx="11">
                  <c:v>71</c:v>
                </c:pt>
                <c:pt idx="12">
                  <c:v>66</c:v>
                </c:pt>
                <c:pt idx="13">
                  <c:v>61</c:v>
                </c:pt>
                <c:pt idx="14">
                  <c:v>56</c:v>
                </c:pt>
                <c:pt idx="15">
                  <c:v>51</c:v>
                </c:pt>
                <c:pt idx="16">
                  <c:v>46</c:v>
                </c:pt>
                <c:pt idx="17">
                  <c:v>39</c:v>
                </c:pt>
                <c:pt idx="18">
                  <c:v>36</c:v>
                </c:pt>
                <c:pt idx="19">
                  <c:v>31</c:v>
                </c:pt>
                <c:pt idx="20">
                  <c:v>26</c:v>
                </c:pt>
                <c:pt idx="21">
                  <c:v>21</c:v>
                </c:pt>
                <c:pt idx="22">
                  <c:v>16</c:v>
                </c:pt>
                <c:pt idx="23">
                  <c:v>11</c:v>
                </c:pt>
                <c:pt idx="24">
                  <c:v>6</c:v>
                </c:pt>
              </c:numCache>
            </c:numRef>
          </c:xVal>
          <c:yVal>
            <c:numRef>
              <c:f>'Hartney Bay (1085)'!$E$36:$E$60</c:f>
              <c:numCache>
                <c:formatCode>General</c:formatCode>
                <c:ptCount val="25"/>
                <c:pt idx="0">
                  <c:v>13.880000000000003</c:v>
                </c:pt>
                <c:pt idx="1">
                  <c:v>11.73</c:v>
                </c:pt>
                <c:pt idx="2">
                  <c:v>9.0800000000000018</c:v>
                </c:pt>
                <c:pt idx="3">
                  <c:v>6.6300000000000026</c:v>
                </c:pt>
                <c:pt idx="4">
                  <c:v>5.2800000000000011</c:v>
                </c:pt>
                <c:pt idx="5">
                  <c:v>1.1500000000000021</c:v>
                </c:pt>
                <c:pt idx="6">
                  <c:v>-1.0699999999999967</c:v>
                </c:pt>
                <c:pt idx="7">
                  <c:v>-1.8699999999999974</c:v>
                </c:pt>
                <c:pt idx="8">
                  <c:v>-1.9199999999999982</c:v>
                </c:pt>
                <c:pt idx="9">
                  <c:v>-1.5699999999999967</c:v>
                </c:pt>
                <c:pt idx="10">
                  <c:v>-2.4699999999999989</c:v>
                </c:pt>
                <c:pt idx="11">
                  <c:v>-4.8199999999999967</c:v>
                </c:pt>
                <c:pt idx="12">
                  <c:v>-6.6699999999999982</c:v>
                </c:pt>
                <c:pt idx="13">
                  <c:v>-7.769999999999996</c:v>
                </c:pt>
                <c:pt idx="14">
                  <c:v>-6.7199999999999989</c:v>
                </c:pt>
                <c:pt idx="15">
                  <c:v>-5.1899999999999977</c:v>
                </c:pt>
                <c:pt idx="16">
                  <c:v>-2.3199999999999967</c:v>
                </c:pt>
                <c:pt idx="17">
                  <c:v>-0.98999999999999844</c:v>
                </c:pt>
                <c:pt idx="18">
                  <c:v>2.0300000000000011</c:v>
                </c:pt>
                <c:pt idx="19">
                  <c:v>4.0800000000000018</c:v>
                </c:pt>
                <c:pt idx="20">
                  <c:v>5.8300000000000018</c:v>
                </c:pt>
                <c:pt idx="21">
                  <c:v>9.7800000000000011</c:v>
                </c:pt>
                <c:pt idx="22">
                  <c:v>11.530000000000001</c:v>
                </c:pt>
                <c:pt idx="23">
                  <c:v>12.330000000000002</c:v>
                </c:pt>
                <c:pt idx="24">
                  <c:v>13.73</c:v>
                </c:pt>
              </c:numCache>
            </c:numRef>
          </c:yVal>
        </c:ser>
        <c:ser>
          <c:idx val="1"/>
          <c:order val="2"/>
          <c:tx>
            <c:v>9/1/2009 DS</c:v>
          </c:tx>
          <c:marker>
            <c:symbol val="square"/>
            <c:size val="4"/>
          </c:marker>
          <c:xVal>
            <c:numRef>
              <c:f>'Hartney Bay (1085)'!$I$36:$I$59</c:f>
              <c:numCache>
                <c:formatCode>General</c:formatCode>
                <c:ptCount val="24"/>
                <c:pt idx="0">
                  <c:v>125</c:v>
                </c:pt>
                <c:pt idx="1">
                  <c:v>121</c:v>
                </c:pt>
                <c:pt idx="2">
                  <c:v>116</c:v>
                </c:pt>
                <c:pt idx="3">
                  <c:v>111</c:v>
                </c:pt>
                <c:pt idx="4">
                  <c:v>106</c:v>
                </c:pt>
                <c:pt idx="5">
                  <c:v>101</c:v>
                </c:pt>
                <c:pt idx="6">
                  <c:v>96</c:v>
                </c:pt>
                <c:pt idx="7">
                  <c:v>91</c:v>
                </c:pt>
                <c:pt idx="8">
                  <c:v>86</c:v>
                </c:pt>
                <c:pt idx="9">
                  <c:v>81</c:v>
                </c:pt>
                <c:pt idx="10">
                  <c:v>76</c:v>
                </c:pt>
                <c:pt idx="11">
                  <c:v>71</c:v>
                </c:pt>
                <c:pt idx="12">
                  <c:v>66</c:v>
                </c:pt>
                <c:pt idx="13">
                  <c:v>61</c:v>
                </c:pt>
                <c:pt idx="14">
                  <c:v>56</c:v>
                </c:pt>
                <c:pt idx="15">
                  <c:v>51</c:v>
                </c:pt>
                <c:pt idx="16">
                  <c:v>46</c:v>
                </c:pt>
                <c:pt idx="17">
                  <c:v>41</c:v>
                </c:pt>
                <c:pt idx="18">
                  <c:v>36</c:v>
                </c:pt>
                <c:pt idx="19">
                  <c:v>31</c:v>
                </c:pt>
                <c:pt idx="20">
                  <c:v>26</c:v>
                </c:pt>
                <c:pt idx="21">
                  <c:v>21</c:v>
                </c:pt>
                <c:pt idx="22">
                  <c:v>16</c:v>
                </c:pt>
                <c:pt idx="23">
                  <c:v>11</c:v>
                </c:pt>
              </c:numCache>
            </c:numRef>
          </c:xVal>
          <c:yVal>
            <c:numRef>
              <c:f>'Hartney Bay (1085)'!$L$36:$L$59</c:f>
              <c:numCache>
                <c:formatCode>General</c:formatCode>
                <c:ptCount val="24"/>
                <c:pt idx="0">
                  <c:v>11.330000000000002</c:v>
                </c:pt>
                <c:pt idx="1">
                  <c:v>9.1300000000000026</c:v>
                </c:pt>
                <c:pt idx="2">
                  <c:v>7.0300000000000011</c:v>
                </c:pt>
                <c:pt idx="3">
                  <c:v>5.6300000000000026</c:v>
                </c:pt>
                <c:pt idx="4">
                  <c:v>4.4300000000000033</c:v>
                </c:pt>
                <c:pt idx="5">
                  <c:v>2.6300000000000026</c:v>
                </c:pt>
                <c:pt idx="6">
                  <c:v>-0.78999999999999915</c:v>
                </c:pt>
                <c:pt idx="7">
                  <c:v>-1.9699999999999989</c:v>
                </c:pt>
                <c:pt idx="8">
                  <c:v>-2.1899999999999977</c:v>
                </c:pt>
                <c:pt idx="9">
                  <c:v>-1.269999999999996</c:v>
                </c:pt>
                <c:pt idx="10">
                  <c:v>-2.6199999999999974</c:v>
                </c:pt>
                <c:pt idx="11">
                  <c:v>-4.7199999999999989</c:v>
                </c:pt>
                <c:pt idx="12">
                  <c:v>-6.0699999999999967</c:v>
                </c:pt>
                <c:pt idx="13">
                  <c:v>-7.019999999999996</c:v>
                </c:pt>
                <c:pt idx="14">
                  <c:v>-6.0699999999999967</c:v>
                </c:pt>
                <c:pt idx="15">
                  <c:v>-5.0699999999999967</c:v>
                </c:pt>
                <c:pt idx="16">
                  <c:v>-2.8399999999999963</c:v>
                </c:pt>
                <c:pt idx="17">
                  <c:v>-2.5699999999999967</c:v>
                </c:pt>
                <c:pt idx="18">
                  <c:v>-1.2899999999999991</c:v>
                </c:pt>
                <c:pt idx="19">
                  <c:v>2.7000000000000028</c:v>
                </c:pt>
                <c:pt idx="20">
                  <c:v>5.230000000000004</c:v>
                </c:pt>
                <c:pt idx="21">
                  <c:v>8.0300000000000011</c:v>
                </c:pt>
                <c:pt idx="22">
                  <c:v>11.680000000000003</c:v>
                </c:pt>
                <c:pt idx="23">
                  <c:v>14.680000000000001</c:v>
                </c:pt>
              </c:numCache>
            </c:numRef>
          </c:yVal>
        </c:ser>
        <c:ser>
          <c:idx val="2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</c:v>
              </c:pt>
              <c:pt idx="1">
                <c:v>70</c:v>
              </c:pt>
            </c:numLit>
          </c:xVal>
          <c:yVal>
            <c:numRef>
              <c:f>('Hartney Bay (1085)'!$P$34,'Hartney Bay (1085)'!$P$34)</c:f>
              <c:numCache>
                <c:formatCode>General</c:formatCode>
                <c:ptCount val="2"/>
                <c:pt idx="0">
                  <c:v>7.12</c:v>
                </c:pt>
                <c:pt idx="1">
                  <c:v>7.12</c:v>
                </c:pt>
              </c:numCache>
            </c:numRef>
          </c:yVal>
        </c:ser>
        <c:ser>
          <c:idx val="4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</c:v>
              </c:pt>
              <c:pt idx="1">
                <c:v>70</c:v>
              </c:pt>
            </c:numLit>
          </c:xVal>
          <c:yVal>
            <c:numRef>
              <c:f>('Hartney Bay (1085)'!$P$35,'Hartney Bay (1085)'!$P$35)</c:f>
              <c:numCache>
                <c:formatCode>General</c:formatCode>
                <c:ptCount val="2"/>
                <c:pt idx="0">
                  <c:v>-5.18</c:v>
                </c:pt>
                <c:pt idx="1">
                  <c:v>-5.18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</c:v>
              </c:pt>
              <c:pt idx="1">
                <c:v>70</c:v>
              </c:pt>
            </c:numLit>
          </c:xVal>
          <c:yVal>
            <c:numRef>
              <c:f>('Hartney Bay (1085)'!$P$36,'Hartney Bay (1085)'!$P$36)</c:f>
              <c:numCache>
                <c:formatCode>General</c:formatCode>
                <c:ptCount val="2"/>
                <c:pt idx="0">
                  <c:v>10.9</c:v>
                </c:pt>
                <c:pt idx="1">
                  <c:v>10.9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</c:v>
              </c:pt>
              <c:pt idx="1">
                <c:v>70</c:v>
              </c:pt>
            </c:numLit>
          </c:xVal>
          <c:yVal>
            <c:numRef>
              <c:f>('Hartney Bay (1085)'!$P$37,'Hartney Bay (1085)'!$P$37)</c:f>
              <c:numCache>
                <c:formatCode>General</c:formatCode>
                <c:ptCount val="2"/>
                <c:pt idx="0">
                  <c:v>-9.18</c:v>
                </c:pt>
                <c:pt idx="1">
                  <c:v>-9.18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</c:v>
              </c:pt>
              <c:pt idx="1">
                <c:v>70</c:v>
              </c:pt>
            </c:numLit>
          </c:xVal>
          <c:yVal>
            <c:numRef>
              <c:f>('Hartney Bay (1085)'!$P$38,'Hartney Bay (1085)'!$P$38)</c:f>
              <c:numCache>
                <c:formatCode>General</c:formatCode>
                <c:ptCount val="2"/>
                <c:pt idx="0">
                  <c:v>1.94</c:v>
                </c:pt>
                <c:pt idx="1">
                  <c:v>1.94</c:v>
                </c:pt>
              </c:numCache>
            </c:numRef>
          </c:yVal>
        </c:ser>
        <c:dLbls/>
        <c:axId val="129700608"/>
        <c:axId val="129702528"/>
      </c:scatterChart>
      <c:valAx>
        <c:axId val="129700608"/>
        <c:scaling>
          <c:orientation val="minMax"/>
          <c:max val="127"/>
          <c:min val="0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1000"/>
                  <a:t>Distance from left bank, in feet</a:t>
                </a:r>
              </a:p>
            </c:rich>
          </c:tx>
          <c:layout/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9702528"/>
        <c:crossesAt val="-12"/>
        <c:crossBetween val="midCat"/>
      </c:valAx>
      <c:valAx>
        <c:axId val="129702528"/>
        <c:scaling>
          <c:orientation val="minMax"/>
          <c:max val="21"/>
          <c:min val="-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000"/>
                  <a:t>Elevation, in feet</a:t>
                </a:r>
              </a:p>
            </c:rich>
          </c:tx>
          <c:layout/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9700608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/>
      <c:spPr>
        <a:ln>
          <a:solidFill>
            <a:sysClr val="window" lastClr="FFFFFF">
              <a:lumMod val="50000"/>
            </a:sys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3"/>
          <c:order val="0"/>
          <c:tx>
            <c:v>Bridge 1121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'Knik River (1121)'!$R$34:$R$209</c:f>
              <c:numCache>
                <c:formatCode>General</c:formatCode>
                <c:ptCount val="176"/>
                <c:pt idx="0">
                  <c:v>0</c:v>
                </c:pt>
                <c:pt idx="1">
                  <c:v>1532.1666666666667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158.70833333333331</c:v>
                </c:pt>
                <c:pt idx="6">
                  <c:v>158.70833333333331</c:v>
                </c:pt>
                <c:pt idx="7">
                  <c:v>158.70833333333331</c:v>
                </c:pt>
                <c:pt idx="8">
                  <c:v>158.70833333333331</c:v>
                </c:pt>
                <c:pt idx="9">
                  <c:v>152.70833333333331</c:v>
                </c:pt>
                <c:pt idx="10">
                  <c:v>152.70833333333331</c:v>
                </c:pt>
                <c:pt idx="11">
                  <c:v>152.70833333333331</c:v>
                </c:pt>
                <c:pt idx="12">
                  <c:v>152.70833333333331</c:v>
                </c:pt>
                <c:pt idx="13">
                  <c:v>150.70833333333331</c:v>
                </c:pt>
                <c:pt idx="14">
                  <c:v>150.70833333333331</c:v>
                </c:pt>
                <c:pt idx="15">
                  <c:v>150.70833333333331</c:v>
                </c:pt>
                <c:pt idx="16">
                  <c:v>150.70833333333331</c:v>
                </c:pt>
                <c:pt idx="17">
                  <c:v>169.37499999999997</c:v>
                </c:pt>
                <c:pt idx="18">
                  <c:v>169.37499999999997</c:v>
                </c:pt>
                <c:pt idx="19">
                  <c:v>169.37499999999997</c:v>
                </c:pt>
                <c:pt idx="20">
                  <c:v>169.37499999999997</c:v>
                </c:pt>
                <c:pt idx="21">
                  <c:v>167.37499999999997</c:v>
                </c:pt>
                <c:pt idx="22">
                  <c:v>167.37499999999997</c:v>
                </c:pt>
                <c:pt idx="23">
                  <c:v>167.37499999999997</c:v>
                </c:pt>
                <c:pt idx="24">
                  <c:v>167.37499999999997</c:v>
                </c:pt>
                <c:pt idx="25">
                  <c:v>161.375</c:v>
                </c:pt>
                <c:pt idx="26">
                  <c:v>161.375</c:v>
                </c:pt>
                <c:pt idx="27">
                  <c:v>161.375</c:v>
                </c:pt>
                <c:pt idx="28">
                  <c:v>161.375</c:v>
                </c:pt>
                <c:pt idx="29">
                  <c:v>362.87500000000006</c:v>
                </c:pt>
                <c:pt idx="30">
                  <c:v>362.87500000000006</c:v>
                </c:pt>
                <c:pt idx="31">
                  <c:v>362.87500000000006</c:v>
                </c:pt>
                <c:pt idx="32">
                  <c:v>362.87500000000006</c:v>
                </c:pt>
                <c:pt idx="33">
                  <c:v>356.87500000000006</c:v>
                </c:pt>
                <c:pt idx="34">
                  <c:v>356.87500000000006</c:v>
                </c:pt>
                <c:pt idx="35">
                  <c:v>356.87500000000006</c:v>
                </c:pt>
                <c:pt idx="36">
                  <c:v>356.87500000000006</c:v>
                </c:pt>
                <c:pt idx="37">
                  <c:v>354.87500000000006</c:v>
                </c:pt>
                <c:pt idx="38">
                  <c:v>354.87500000000006</c:v>
                </c:pt>
                <c:pt idx="39">
                  <c:v>354.87500000000006</c:v>
                </c:pt>
                <c:pt idx="40">
                  <c:v>354.87500000000006</c:v>
                </c:pt>
                <c:pt idx="41">
                  <c:v>373.54166666666669</c:v>
                </c:pt>
                <c:pt idx="42">
                  <c:v>373.54166666666669</c:v>
                </c:pt>
                <c:pt idx="43">
                  <c:v>373.54166666666669</c:v>
                </c:pt>
                <c:pt idx="44">
                  <c:v>373.54166666666669</c:v>
                </c:pt>
                <c:pt idx="45">
                  <c:v>371.54166666666669</c:v>
                </c:pt>
                <c:pt idx="46">
                  <c:v>371.54166666666669</c:v>
                </c:pt>
                <c:pt idx="47">
                  <c:v>371.54166666666669</c:v>
                </c:pt>
                <c:pt idx="48">
                  <c:v>371.54166666666669</c:v>
                </c:pt>
                <c:pt idx="49">
                  <c:v>365.54166666666669</c:v>
                </c:pt>
                <c:pt idx="50">
                  <c:v>365.54166666666669</c:v>
                </c:pt>
                <c:pt idx="51">
                  <c:v>365.54166666666669</c:v>
                </c:pt>
                <c:pt idx="52">
                  <c:v>365.54166666666669</c:v>
                </c:pt>
                <c:pt idx="53">
                  <c:v>567.30729166666674</c:v>
                </c:pt>
                <c:pt idx="54">
                  <c:v>567.30729166666674</c:v>
                </c:pt>
                <c:pt idx="55">
                  <c:v>567.30729166666674</c:v>
                </c:pt>
                <c:pt idx="56">
                  <c:v>567.30729166666674</c:v>
                </c:pt>
                <c:pt idx="57">
                  <c:v>561.30729166666674</c:v>
                </c:pt>
                <c:pt idx="58">
                  <c:v>561.30729166666674</c:v>
                </c:pt>
                <c:pt idx="59">
                  <c:v>561.30729166666674</c:v>
                </c:pt>
                <c:pt idx="60">
                  <c:v>561.30729166666674</c:v>
                </c:pt>
                <c:pt idx="61">
                  <c:v>559.30729166666674</c:v>
                </c:pt>
                <c:pt idx="62">
                  <c:v>559.30729166666674</c:v>
                </c:pt>
                <c:pt idx="63">
                  <c:v>559.30729166666674</c:v>
                </c:pt>
                <c:pt idx="64">
                  <c:v>559.30729166666674</c:v>
                </c:pt>
                <c:pt idx="65">
                  <c:v>577.97395833333337</c:v>
                </c:pt>
                <c:pt idx="66">
                  <c:v>577.97395833333337</c:v>
                </c:pt>
                <c:pt idx="67">
                  <c:v>577.97395833333337</c:v>
                </c:pt>
                <c:pt idx="68">
                  <c:v>577.97395833333337</c:v>
                </c:pt>
                <c:pt idx="69">
                  <c:v>575.97395833333337</c:v>
                </c:pt>
                <c:pt idx="70">
                  <c:v>575.97395833333337</c:v>
                </c:pt>
                <c:pt idx="71">
                  <c:v>575.97395833333337</c:v>
                </c:pt>
                <c:pt idx="72">
                  <c:v>575.97395833333337</c:v>
                </c:pt>
                <c:pt idx="73">
                  <c:v>569.97395833333337</c:v>
                </c:pt>
                <c:pt idx="74">
                  <c:v>569.97395833333337</c:v>
                </c:pt>
                <c:pt idx="75">
                  <c:v>569.97395833333337</c:v>
                </c:pt>
                <c:pt idx="76">
                  <c:v>569.97395833333337</c:v>
                </c:pt>
                <c:pt idx="77">
                  <c:v>768.79166666666663</c:v>
                </c:pt>
                <c:pt idx="78">
                  <c:v>768.79166666666663</c:v>
                </c:pt>
                <c:pt idx="79">
                  <c:v>768.79166666666663</c:v>
                </c:pt>
                <c:pt idx="80">
                  <c:v>768.79166666666663</c:v>
                </c:pt>
                <c:pt idx="81">
                  <c:v>762.79166666666663</c:v>
                </c:pt>
                <c:pt idx="82">
                  <c:v>762.79166666666663</c:v>
                </c:pt>
                <c:pt idx="83">
                  <c:v>762.79166666666663</c:v>
                </c:pt>
                <c:pt idx="84">
                  <c:v>762.79166666666663</c:v>
                </c:pt>
                <c:pt idx="85">
                  <c:v>757.79166666666663</c:v>
                </c:pt>
                <c:pt idx="86">
                  <c:v>757.79166666666663</c:v>
                </c:pt>
                <c:pt idx="87">
                  <c:v>757.79166666666663</c:v>
                </c:pt>
                <c:pt idx="88">
                  <c:v>757.79166666666663</c:v>
                </c:pt>
                <c:pt idx="89">
                  <c:v>782.45833333333326</c:v>
                </c:pt>
                <c:pt idx="90">
                  <c:v>782.45833333333326</c:v>
                </c:pt>
                <c:pt idx="91">
                  <c:v>782.45833333333326</c:v>
                </c:pt>
                <c:pt idx="92">
                  <c:v>782.45833333333326</c:v>
                </c:pt>
                <c:pt idx="93">
                  <c:v>777.45833333333326</c:v>
                </c:pt>
                <c:pt idx="94">
                  <c:v>777.45833333333326</c:v>
                </c:pt>
                <c:pt idx="95">
                  <c:v>777.45833333333326</c:v>
                </c:pt>
                <c:pt idx="96">
                  <c:v>777.45833333333326</c:v>
                </c:pt>
                <c:pt idx="97">
                  <c:v>771.45833333333326</c:v>
                </c:pt>
                <c:pt idx="98">
                  <c:v>771.45833333333326</c:v>
                </c:pt>
                <c:pt idx="99">
                  <c:v>771.45833333333326</c:v>
                </c:pt>
                <c:pt idx="100">
                  <c:v>771.45833333333326</c:v>
                </c:pt>
                <c:pt idx="101">
                  <c:v>972.09469696969688</c:v>
                </c:pt>
                <c:pt idx="102">
                  <c:v>972.09469696969688</c:v>
                </c:pt>
                <c:pt idx="103">
                  <c:v>972.09469696969688</c:v>
                </c:pt>
                <c:pt idx="104">
                  <c:v>972.09469696969688</c:v>
                </c:pt>
                <c:pt idx="105">
                  <c:v>966.09469696969688</c:v>
                </c:pt>
                <c:pt idx="106">
                  <c:v>966.09469696969688</c:v>
                </c:pt>
                <c:pt idx="107">
                  <c:v>966.09469696969688</c:v>
                </c:pt>
                <c:pt idx="108">
                  <c:v>966.09469696969688</c:v>
                </c:pt>
                <c:pt idx="109">
                  <c:v>964.09469696969688</c:v>
                </c:pt>
                <c:pt idx="110">
                  <c:v>964.09469696969688</c:v>
                </c:pt>
                <c:pt idx="111">
                  <c:v>964.09469696969688</c:v>
                </c:pt>
                <c:pt idx="112">
                  <c:v>964.09469696969688</c:v>
                </c:pt>
                <c:pt idx="113">
                  <c:v>982.76136363636363</c:v>
                </c:pt>
                <c:pt idx="114">
                  <c:v>982.76136363636363</c:v>
                </c:pt>
                <c:pt idx="115">
                  <c:v>982.76136363636363</c:v>
                </c:pt>
                <c:pt idx="116">
                  <c:v>982.76136363636363</c:v>
                </c:pt>
                <c:pt idx="117">
                  <c:v>980.76136363636363</c:v>
                </c:pt>
                <c:pt idx="118">
                  <c:v>980.76136363636363</c:v>
                </c:pt>
                <c:pt idx="119">
                  <c:v>980.76136363636363</c:v>
                </c:pt>
                <c:pt idx="120">
                  <c:v>980.76136363636363</c:v>
                </c:pt>
                <c:pt idx="121">
                  <c:v>974.76136363636363</c:v>
                </c:pt>
                <c:pt idx="122">
                  <c:v>974.76136363636363</c:v>
                </c:pt>
                <c:pt idx="123">
                  <c:v>974.76136363636363</c:v>
                </c:pt>
                <c:pt idx="124">
                  <c:v>974.76136363636363</c:v>
                </c:pt>
                <c:pt idx="125">
                  <c:v>1176.7613636363635</c:v>
                </c:pt>
                <c:pt idx="126">
                  <c:v>1176.7613636363635</c:v>
                </c:pt>
                <c:pt idx="127">
                  <c:v>1176.7613636363635</c:v>
                </c:pt>
                <c:pt idx="128">
                  <c:v>1176.7613636363635</c:v>
                </c:pt>
                <c:pt idx="129">
                  <c:v>1170.7613636363635</c:v>
                </c:pt>
                <c:pt idx="130">
                  <c:v>1170.7613636363635</c:v>
                </c:pt>
                <c:pt idx="131">
                  <c:v>1170.7613636363635</c:v>
                </c:pt>
                <c:pt idx="132">
                  <c:v>1170.7613636363635</c:v>
                </c:pt>
                <c:pt idx="133">
                  <c:v>1168.7613636363635</c:v>
                </c:pt>
                <c:pt idx="134">
                  <c:v>1168.7613636363635</c:v>
                </c:pt>
                <c:pt idx="135">
                  <c:v>1168.7613636363635</c:v>
                </c:pt>
                <c:pt idx="136">
                  <c:v>1168.7613636363635</c:v>
                </c:pt>
                <c:pt idx="137">
                  <c:v>1187.4280303030303</c:v>
                </c:pt>
                <c:pt idx="138">
                  <c:v>1187.4280303030303</c:v>
                </c:pt>
                <c:pt idx="139">
                  <c:v>1187.4280303030303</c:v>
                </c:pt>
                <c:pt idx="140">
                  <c:v>1187.4280303030303</c:v>
                </c:pt>
                <c:pt idx="141">
                  <c:v>1185.4280303030303</c:v>
                </c:pt>
                <c:pt idx="142">
                  <c:v>1185.4280303030303</c:v>
                </c:pt>
                <c:pt idx="143">
                  <c:v>1185.4280303030303</c:v>
                </c:pt>
                <c:pt idx="144">
                  <c:v>1185.4280303030303</c:v>
                </c:pt>
                <c:pt idx="145">
                  <c:v>1179.4280303030303</c:v>
                </c:pt>
                <c:pt idx="146">
                  <c:v>1179.4280303030303</c:v>
                </c:pt>
                <c:pt idx="147">
                  <c:v>1179.4280303030303</c:v>
                </c:pt>
                <c:pt idx="148">
                  <c:v>1179.4280303030303</c:v>
                </c:pt>
                <c:pt idx="149">
                  <c:v>1381.4280303030303</c:v>
                </c:pt>
                <c:pt idx="150">
                  <c:v>1381.4280303030303</c:v>
                </c:pt>
                <c:pt idx="151">
                  <c:v>1381.4280303030303</c:v>
                </c:pt>
                <c:pt idx="152">
                  <c:v>1381.4280303030303</c:v>
                </c:pt>
                <c:pt idx="153">
                  <c:v>1375.4280303030303</c:v>
                </c:pt>
                <c:pt idx="154">
                  <c:v>1375.4280303030303</c:v>
                </c:pt>
                <c:pt idx="155">
                  <c:v>1375.4280303030303</c:v>
                </c:pt>
                <c:pt idx="156">
                  <c:v>1375.4280303030303</c:v>
                </c:pt>
                <c:pt idx="157">
                  <c:v>1373.4280303030303</c:v>
                </c:pt>
                <c:pt idx="158">
                  <c:v>1373.4280303030303</c:v>
                </c:pt>
                <c:pt idx="159">
                  <c:v>1373.4280303030303</c:v>
                </c:pt>
                <c:pt idx="160">
                  <c:v>1373.4280303030303</c:v>
                </c:pt>
                <c:pt idx="161">
                  <c:v>1392.094696969697</c:v>
                </c:pt>
                <c:pt idx="162">
                  <c:v>1392.094696969697</c:v>
                </c:pt>
                <c:pt idx="163">
                  <c:v>1392.094696969697</c:v>
                </c:pt>
                <c:pt idx="164">
                  <c:v>1392.094696969697</c:v>
                </c:pt>
                <c:pt idx="165">
                  <c:v>1390.094696969697</c:v>
                </c:pt>
                <c:pt idx="166">
                  <c:v>1390.094696969697</c:v>
                </c:pt>
                <c:pt idx="167">
                  <c:v>1390.094696969697</c:v>
                </c:pt>
                <c:pt idx="168">
                  <c:v>1390.094696969697</c:v>
                </c:pt>
                <c:pt idx="169">
                  <c:v>1384.094696969697</c:v>
                </c:pt>
                <c:pt idx="170">
                  <c:v>1384.094696969697</c:v>
                </c:pt>
                <c:pt idx="171">
                  <c:v>1384.094696969697</c:v>
                </c:pt>
                <c:pt idx="172">
                  <c:v>1384.094696969697</c:v>
                </c:pt>
                <c:pt idx="173">
                  <c:v>1532.1666666666667</c:v>
                </c:pt>
                <c:pt idx="174">
                  <c:v>1532.1666666666667</c:v>
                </c:pt>
                <c:pt idx="175">
                  <c:v>1532.1666666666667</c:v>
                </c:pt>
              </c:numCache>
            </c:numRef>
          </c:xVal>
          <c:yVal>
            <c:numRef>
              <c:f>'Knik River (1121)'!$S$34:$S$209</c:f>
              <c:numCache>
                <c:formatCode>General</c:formatCode>
                <c:ptCount val="176"/>
                <c:pt idx="0">
                  <c:v>43.1</c:v>
                </c:pt>
                <c:pt idx="1">
                  <c:v>43.1</c:v>
                </c:pt>
                <c:pt idx="2">
                  <c:v>43.1</c:v>
                </c:pt>
                <c:pt idx="3">
                  <c:v>34.816000000000003</c:v>
                </c:pt>
                <c:pt idx="4">
                  <c:v>34.816000000000003</c:v>
                </c:pt>
                <c:pt idx="5">
                  <c:v>34.816000000000003</c:v>
                </c:pt>
                <c:pt idx="6">
                  <c:v>34.816000000000003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  <c:pt idx="14">
                  <c:v>-1.5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-1.5</c:v>
                </c:pt>
                <c:pt idx="19">
                  <c:v>-6</c:v>
                </c:pt>
                <c:pt idx="20">
                  <c:v>-1.5</c:v>
                </c:pt>
                <c:pt idx="21">
                  <c:v>-1.5</c:v>
                </c:pt>
                <c:pt idx="22">
                  <c:v>-1.5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34.816000000000003</c:v>
                </c:pt>
                <c:pt idx="28">
                  <c:v>34.816000000000003</c:v>
                </c:pt>
                <c:pt idx="29">
                  <c:v>35.85</c:v>
                </c:pt>
                <c:pt idx="30">
                  <c:v>35.85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-1.5</c:v>
                </c:pt>
                <c:pt idx="36">
                  <c:v>-1.5</c:v>
                </c:pt>
                <c:pt idx="37">
                  <c:v>-1.5</c:v>
                </c:pt>
                <c:pt idx="38">
                  <c:v>-1.5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-1.5</c:v>
                </c:pt>
                <c:pt idx="43">
                  <c:v>-6</c:v>
                </c:pt>
                <c:pt idx="44">
                  <c:v>-1.5</c:v>
                </c:pt>
                <c:pt idx="45">
                  <c:v>-1.5</c:v>
                </c:pt>
                <c:pt idx="46">
                  <c:v>-1.5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35.85</c:v>
                </c:pt>
                <c:pt idx="52">
                  <c:v>35.85</c:v>
                </c:pt>
                <c:pt idx="53">
                  <c:v>36.462000000000003</c:v>
                </c:pt>
                <c:pt idx="54">
                  <c:v>36.462000000000003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-1.5</c:v>
                </c:pt>
                <c:pt idx="60">
                  <c:v>-1.5</c:v>
                </c:pt>
                <c:pt idx="61">
                  <c:v>-1.5</c:v>
                </c:pt>
                <c:pt idx="62">
                  <c:v>-1.5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-1.5</c:v>
                </c:pt>
                <c:pt idx="68">
                  <c:v>-1.5</c:v>
                </c:pt>
                <c:pt idx="69">
                  <c:v>-1.5</c:v>
                </c:pt>
                <c:pt idx="70">
                  <c:v>-1.5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36.462000000000003</c:v>
                </c:pt>
                <c:pt idx="76">
                  <c:v>36.462000000000003</c:v>
                </c:pt>
                <c:pt idx="77">
                  <c:v>36.707000000000001</c:v>
                </c:pt>
                <c:pt idx="78">
                  <c:v>36.707000000000001</c:v>
                </c:pt>
                <c:pt idx="79">
                  <c:v>6.5</c:v>
                </c:pt>
                <c:pt idx="80">
                  <c:v>6.5</c:v>
                </c:pt>
                <c:pt idx="81">
                  <c:v>6.5</c:v>
                </c:pt>
                <c:pt idx="82">
                  <c:v>6.5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36.707000000000001</c:v>
                </c:pt>
                <c:pt idx="100">
                  <c:v>36.707000000000001</c:v>
                </c:pt>
                <c:pt idx="101">
                  <c:v>36.462000000000003</c:v>
                </c:pt>
                <c:pt idx="102">
                  <c:v>36.462000000000003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-1.5</c:v>
                </c:pt>
                <c:pt idx="108">
                  <c:v>-1.5</c:v>
                </c:pt>
                <c:pt idx="109">
                  <c:v>-1.5</c:v>
                </c:pt>
                <c:pt idx="110">
                  <c:v>-1.5</c:v>
                </c:pt>
                <c:pt idx="111">
                  <c:v>-6</c:v>
                </c:pt>
                <c:pt idx="112">
                  <c:v>-6</c:v>
                </c:pt>
                <c:pt idx="113">
                  <c:v>-6</c:v>
                </c:pt>
                <c:pt idx="114">
                  <c:v>-6</c:v>
                </c:pt>
                <c:pt idx="115">
                  <c:v>-1.5</c:v>
                </c:pt>
                <c:pt idx="116">
                  <c:v>-1.5</c:v>
                </c:pt>
                <c:pt idx="117">
                  <c:v>-1.5</c:v>
                </c:pt>
                <c:pt idx="118">
                  <c:v>-1.5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36.462000000000003</c:v>
                </c:pt>
                <c:pt idx="124">
                  <c:v>36.462000000000003</c:v>
                </c:pt>
                <c:pt idx="125">
                  <c:v>35.85</c:v>
                </c:pt>
                <c:pt idx="126">
                  <c:v>35.85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-1.5</c:v>
                </c:pt>
                <c:pt idx="132">
                  <c:v>-1.5</c:v>
                </c:pt>
                <c:pt idx="133">
                  <c:v>-1.5</c:v>
                </c:pt>
                <c:pt idx="134">
                  <c:v>-1.5</c:v>
                </c:pt>
                <c:pt idx="135">
                  <c:v>-6</c:v>
                </c:pt>
                <c:pt idx="136">
                  <c:v>-6</c:v>
                </c:pt>
                <c:pt idx="137">
                  <c:v>-6</c:v>
                </c:pt>
                <c:pt idx="138">
                  <c:v>-1.5</c:v>
                </c:pt>
                <c:pt idx="139">
                  <c:v>-6</c:v>
                </c:pt>
                <c:pt idx="140">
                  <c:v>-1.5</c:v>
                </c:pt>
                <c:pt idx="141">
                  <c:v>-1.5</c:v>
                </c:pt>
                <c:pt idx="142">
                  <c:v>-1.5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35.85</c:v>
                </c:pt>
                <c:pt idx="148">
                  <c:v>35.85</c:v>
                </c:pt>
                <c:pt idx="149">
                  <c:v>34.83</c:v>
                </c:pt>
                <c:pt idx="150">
                  <c:v>34.83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-1.5</c:v>
                </c:pt>
                <c:pt idx="156">
                  <c:v>-1.5</c:v>
                </c:pt>
                <c:pt idx="157">
                  <c:v>-1.5</c:v>
                </c:pt>
                <c:pt idx="158">
                  <c:v>-1.5</c:v>
                </c:pt>
                <c:pt idx="159">
                  <c:v>-6</c:v>
                </c:pt>
                <c:pt idx="160">
                  <c:v>-6</c:v>
                </c:pt>
                <c:pt idx="161">
                  <c:v>-6</c:v>
                </c:pt>
                <c:pt idx="162">
                  <c:v>-1.5</c:v>
                </c:pt>
                <c:pt idx="163">
                  <c:v>-6</c:v>
                </c:pt>
                <c:pt idx="164">
                  <c:v>-1.5</c:v>
                </c:pt>
                <c:pt idx="165">
                  <c:v>-1.5</c:v>
                </c:pt>
                <c:pt idx="166">
                  <c:v>-1.5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34.83</c:v>
                </c:pt>
                <c:pt idx="172">
                  <c:v>34.83</c:v>
                </c:pt>
                <c:pt idx="173">
                  <c:v>34.83</c:v>
                </c:pt>
                <c:pt idx="174">
                  <c:v>34.83</c:v>
                </c:pt>
                <c:pt idx="175">
                  <c:v>43.1</c:v>
                </c:pt>
              </c:numCache>
            </c:numRef>
          </c:yVal>
        </c:ser>
        <c:ser>
          <c:idx val="0"/>
          <c:order val="1"/>
          <c:tx>
            <c:v>8/18/2009 Upstream</c:v>
          </c:tx>
          <c:marker>
            <c:symbol val="diamond"/>
            <c:size val="5"/>
          </c:marker>
          <c:xVal>
            <c:numRef>
              <c:f>'Knik River (1121)'!$A$36:$A$768</c:f>
              <c:numCache>
                <c:formatCode>General</c:formatCode>
                <c:ptCount val="733"/>
                <c:pt idx="0">
                  <c:v>0</c:v>
                </c:pt>
                <c:pt idx="1">
                  <c:v>43.140599999999999</c:v>
                </c:pt>
                <c:pt idx="2">
                  <c:v>259.14060000000001</c:v>
                </c:pt>
                <c:pt idx="3">
                  <c:v>259.17139602000003</c:v>
                </c:pt>
                <c:pt idx="4">
                  <c:v>259.28843785999999</c:v>
                </c:pt>
                <c:pt idx="5">
                  <c:v>259.64580253999998</c:v>
                </c:pt>
                <c:pt idx="6">
                  <c:v>259.69538018999998</c:v>
                </c:pt>
                <c:pt idx="7">
                  <c:v>259.74213695999998</c:v>
                </c:pt>
                <c:pt idx="8">
                  <c:v>259.74213695999998</c:v>
                </c:pt>
                <c:pt idx="9">
                  <c:v>260.56167420000003</c:v>
                </c:pt>
                <c:pt idx="10">
                  <c:v>260.56167420000003</c:v>
                </c:pt>
                <c:pt idx="11">
                  <c:v>261.44298753999999</c:v>
                </c:pt>
                <c:pt idx="12">
                  <c:v>262.62821020000001</c:v>
                </c:pt>
                <c:pt idx="13">
                  <c:v>262.96136259000002</c:v>
                </c:pt>
                <c:pt idx="14">
                  <c:v>262.85308096</c:v>
                </c:pt>
                <c:pt idx="15">
                  <c:v>263.24624955000002</c:v>
                </c:pt>
                <c:pt idx="16">
                  <c:v>264.20590518</c:v>
                </c:pt>
                <c:pt idx="17">
                  <c:v>264.20590518</c:v>
                </c:pt>
                <c:pt idx="18">
                  <c:v>264.23761926999998</c:v>
                </c:pt>
                <c:pt idx="19">
                  <c:v>264.54885003999999</c:v>
                </c:pt>
                <c:pt idx="20">
                  <c:v>264.86733576</c:v>
                </c:pt>
                <c:pt idx="21">
                  <c:v>264.94026051000003</c:v>
                </c:pt>
                <c:pt idx="22">
                  <c:v>265.05276799000001</c:v>
                </c:pt>
                <c:pt idx="23">
                  <c:v>265.37833359000001</c:v>
                </c:pt>
                <c:pt idx="24">
                  <c:v>265.57981660000002</c:v>
                </c:pt>
                <c:pt idx="25">
                  <c:v>266.18447606000001</c:v>
                </c:pt>
                <c:pt idx="26">
                  <c:v>266.80923706999999</c:v>
                </c:pt>
                <c:pt idx="27">
                  <c:v>266.80923706999999</c:v>
                </c:pt>
                <c:pt idx="28">
                  <c:v>267.67273595</c:v>
                </c:pt>
                <c:pt idx="29">
                  <c:v>267.86791499000003</c:v>
                </c:pt>
                <c:pt idx="30">
                  <c:v>268.33001575999998</c:v>
                </c:pt>
                <c:pt idx="31">
                  <c:v>268.33001575999998</c:v>
                </c:pt>
                <c:pt idx="32">
                  <c:v>268.33001575999998</c:v>
                </c:pt>
                <c:pt idx="33">
                  <c:v>269.99930060999998</c:v>
                </c:pt>
                <c:pt idx="34">
                  <c:v>269.99930060999998</c:v>
                </c:pt>
                <c:pt idx="35">
                  <c:v>270.74483363000002</c:v>
                </c:pt>
                <c:pt idx="36">
                  <c:v>270.74483363000002</c:v>
                </c:pt>
                <c:pt idx="37">
                  <c:v>270.69741253000001</c:v>
                </c:pt>
                <c:pt idx="38">
                  <c:v>271.03706446000001</c:v>
                </c:pt>
                <c:pt idx="39">
                  <c:v>271.18723473</c:v>
                </c:pt>
                <c:pt idx="40">
                  <c:v>271.32187689</c:v>
                </c:pt>
                <c:pt idx="41">
                  <c:v>271.67994020000003</c:v>
                </c:pt>
                <c:pt idx="42">
                  <c:v>272.2421425</c:v>
                </c:pt>
                <c:pt idx="43">
                  <c:v>272.43805445999999</c:v>
                </c:pt>
                <c:pt idx="44">
                  <c:v>272.78198871000001</c:v>
                </c:pt>
                <c:pt idx="45">
                  <c:v>272.78198871000001</c:v>
                </c:pt>
                <c:pt idx="46">
                  <c:v>273.43006473000003</c:v>
                </c:pt>
                <c:pt idx="47">
                  <c:v>273.84069993000003</c:v>
                </c:pt>
                <c:pt idx="48">
                  <c:v>274.27018812</c:v>
                </c:pt>
                <c:pt idx="49">
                  <c:v>275.02268118000001</c:v>
                </c:pt>
                <c:pt idx="50">
                  <c:v>275.66894471000001</c:v>
                </c:pt>
                <c:pt idx="51">
                  <c:v>276.23908770999998</c:v>
                </c:pt>
                <c:pt idx="52">
                  <c:v>276.64051304000003</c:v>
                </c:pt>
                <c:pt idx="53">
                  <c:v>277.20140953000003</c:v>
                </c:pt>
                <c:pt idx="54">
                  <c:v>277.20140953000003</c:v>
                </c:pt>
                <c:pt idx="55">
                  <c:v>277.20140953000003</c:v>
                </c:pt>
                <c:pt idx="56">
                  <c:v>279.29287586999999</c:v>
                </c:pt>
                <c:pt idx="57">
                  <c:v>279.75721515999999</c:v>
                </c:pt>
                <c:pt idx="58">
                  <c:v>280.33841817000001</c:v>
                </c:pt>
                <c:pt idx="59">
                  <c:v>281.08902139000003</c:v>
                </c:pt>
                <c:pt idx="60">
                  <c:v>281.43705007</c:v>
                </c:pt>
                <c:pt idx="61">
                  <c:v>281.64693026000003</c:v>
                </c:pt>
                <c:pt idx="62">
                  <c:v>282.03805726000002</c:v>
                </c:pt>
                <c:pt idx="63">
                  <c:v>282.42386632</c:v>
                </c:pt>
                <c:pt idx="64">
                  <c:v>282.42386632</c:v>
                </c:pt>
                <c:pt idx="65">
                  <c:v>282.42386632</c:v>
                </c:pt>
                <c:pt idx="66">
                  <c:v>286.42665024000001</c:v>
                </c:pt>
                <c:pt idx="67">
                  <c:v>286.99107706000001</c:v>
                </c:pt>
                <c:pt idx="68">
                  <c:v>286.99107706000001</c:v>
                </c:pt>
                <c:pt idx="69">
                  <c:v>286.99107706000001</c:v>
                </c:pt>
                <c:pt idx="70">
                  <c:v>289.99498879999999</c:v>
                </c:pt>
                <c:pt idx="71">
                  <c:v>290.44958071000002</c:v>
                </c:pt>
                <c:pt idx="72">
                  <c:v>291.11969531</c:v>
                </c:pt>
                <c:pt idx="73">
                  <c:v>291.11969531</c:v>
                </c:pt>
                <c:pt idx="74">
                  <c:v>292.41391255000002</c:v>
                </c:pt>
                <c:pt idx="75">
                  <c:v>293.10602517000001</c:v>
                </c:pt>
                <c:pt idx="76">
                  <c:v>293.78865872</c:v>
                </c:pt>
                <c:pt idx="77">
                  <c:v>294.49570359000001</c:v>
                </c:pt>
                <c:pt idx="78">
                  <c:v>295.28607151</c:v>
                </c:pt>
                <c:pt idx="79">
                  <c:v>295.82939672999998</c:v>
                </c:pt>
                <c:pt idx="80">
                  <c:v>296.46983253000002</c:v>
                </c:pt>
                <c:pt idx="81">
                  <c:v>297.13693197000003</c:v>
                </c:pt>
                <c:pt idx="82">
                  <c:v>297.83916252</c:v>
                </c:pt>
                <c:pt idx="83">
                  <c:v>298.34908928999999</c:v>
                </c:pt>
                <c:pt idx="84">
                  <c:v>298.34908928999999</c:v>
                </c:pt>
                <c:pt idx="85">
                  <c:v>299.47492125000002</c:v>
                </c:pt>
                <c:pt idx="86">
                  <c:v>299.47492125000002</c:v>
                </c:pt>
                <c:pt idx="87">
                  <c:v>299.47492125000002</c:v>
                </c:pt>
                <c:pt idx="88">
                  <c:v>301.28880261</c:v>
                </c:pt>
                <c:pt idx="89">
                  <c:v>301.92049034000001</c:v>
                </c:pt>
                <c:pt idx="90">
                  <c:v>301.92049034000001</c:v>
                </c:pt>
                <c:pt idx="91">
                  <c:v>301.92049034000001</c:v>
                </c:pt>
                <c:pt idx="92">
                  <c:v>304.48571730000003</c:v>
                </c:pt>
                <c:pt idx="93">
                  <c:v>304.48571730000003</c:v>
                </c:pt>
                <c:pt idx="94">
                  <c:v>304.48571730000003</c:v>
                </c:pt>
                <c:pt idx="95">
                  <c:v>304.48571730000003</c:v>
                </c:pt>
                <c:pt idx="96">
                  <c:v>304.48571730000003</c:v>
                </c:pt>
                <c:pt idx="97">
                  <c:v>306.71457707000002</c:v>
                </c:pt>
                <c:pt idx="98">
                  <c:v>306.71457707000002</c:v>
                </c:pt>
                <c:pt idx="99">
                  <c:v>307.82611350000002</c:v>
                </c:pt>
                <c:pt idx="100">
                  <c:v>308.89886998000003</c:v>
                </c:pt>
                <c:pt idx="101">
                  <c:v>308.89886998000003</c:v>
                </c:pt>
                <c:pt idx="102">
                  <c:v>309.92850487000004</c:v>
                </c:pt>
                <c:pt idx="103">
                  <c:v>309.92850487000004</c:v>
                </c:pt>
                <c:pt idx="104">
                  <c:v>311.61958365000004</c:v>
                </c:pt>
                <c:pt idx="105">
                  <c:v>312.27768250000003</c:v>
                </c:pt>
                <c:pt idx="106">
                  <c:v>313.00285282000004</c:v>
                </c:pt>
                <c:pt idx="107">
                  <c:v>313.00285282000004</c:v>
                </c:pt>
                <c:pt idx="108">
                  <c:v>314.33780280000002</c:v>
                </c:pt>
                <c:pt idx="109">
                  <c:v>315.21141889</c:v>
                </c:pt>
                <c:pt idx="110">
                  <c:v>315.21141889</c:v>
                </c:pt>
                <c:pt idx="111">
                  <c:v>317.15099411</c:v>
                </c:pt>
                <c:pt idx="112">
                  <c:v>317.15099411</c:v>
                </c:pt>
                <c:pt idx="113">
                  <c:v>317.15099411</c:v>
                </c:pt>
                <c:pt idx="114">
                  <c:v>318.97829354000004</c:v>
                </c:pt>
                <c:pt idx="115">
                  <c:v>320.01634938000001</c:v>
                </c:pt>
                <c:pt idx="116">
                  <c:v>320.91870401</c:v>
                </c:pt>
                <c:pt idx="117">
                  <c:v>321.60405379000002</c:v>
                </c:pt>
                <c:pt idx="118">
                  <c:v>321.60405379000002</c:v>
                </c:pt>
                <c:pt idx="119">
                  <c:v>321.60405379000002</c:v>
                </c:pt>
                <c:pt idx="120">
                  <c:v>321.60405379000002</c:v>
                </c:pt>
                <c:pt idx="121">
                  <c:v>325.79800377000004</c:v>
                </c:pt>
                <c:pt idx="122">
                  <c:v>326.77051118000003</c:v>
                </c:pt>
                <c:pt idx="123">
                  <c:v>327.52792154000002</c:v>
                </c:pt>
                <c:pt idx="124">
                  <c:v>328.28265092999999</c:v>
                </c:pt>
                <c:pt idx="125">
                  <c:v>328.96826298000002</c:v>
                </c:pt>
                <c:pt idx="126">
                  <c:v>329.68606583000002</c:v>
                </c:pt>
                <c:pt idx="127">
                  <c:v>330.56480546</c:v>
                </c:pt>
                <c:pt idx="128">
                  <c:v>331.26030821000001</c:v>
                </c:pt>
                <c:pt idx="129">
                  <c:v>332.11975202000002</c:v>
                </c:pt>
                <c:pt idx="130">
                  <c:v>332.11975202000002</c:v>
                </c:pt>
                <c:pt idx="131">
                  <c:v>332.11975202000002</c:v>
                </c:pt>
                <c:pt idx="132">
                  <c:v>335.34687881000002</c:v>
                </c:pt>
                <c:pt idx="133">
                  <c:v>336.36520293000001</c:v>
                </c:pt>
                <c:pt idx="134">
                  <c:v>337.23542198000001</c:v>
                </c:pt>
                <c:pt idx="135">
                  <c:v>337.23542198000001</c:v>
                </c:pt>
                <c:pt idx="136">
                  <c:v>339.22150542000003</c:v>
                </c:pt>
                <c:pt idx="137">
                  <c:v>340.06823204</c:v>
                </c:pt>
                <c:pt idx="138">
                  <c:v>341.37309214000004</c:v>
                </c:pt>
                <c:pt idx="139">
                  <c:v>342.50843459000004</c:v>
                </c:pt>
                <c:pt idx="140">
                  <c:v>343.53995604000005</c:v>
                </c:pt>
                <c:pt idx="141">
                  <c:v>344.50897566999998</c:v>
                </c:pt>
                <c:pt idx="142">
                  <c:v>345.37083506000005</c:v>
                </c:pt>
                <c:pt idx="143">
                  <c:v>346.213369</c:v>
                </c:pt>
                <c:pt idx="144">
                  <c:v>347.16082203000002</c:v>
                </c:pt>
                <c:pt idx="145">
                  <c:v>348.04368353000001</c:v>
                </c:pt>
                <c:pt idx="146">
                  <c:v>348.92259699000005</c:v>
                </c:pt>
                <c:pt idx="147">
                  <c:v>350.09116133000003</c:v>
                </c:pt>
                <c:pt idx="148">
                  <c:v>351.23789903000005</c:v>
                </c:pt>
                <c:pt idx="149">
                  <c:v>352.19501545000003</c:v>
                </c:pt>
                <c:pt idx="150">
                  <c:v>353.36415005999999</c:v>
                </c:pt>
                <c:pt idx="151">
                  <c:v>354.57713451000001</c:v>
                </c:pt>
                <c:pt idx="152">
                  <c:v>354.57713451000001</c:v>
                </c:pt>
                <c:pt idx="153">
                  <c:v>354.57713451000001</c:v>
                </c:pt>
                <c:pt idx="154">
                  <c:v>354.57713451000001</c:v>
                </c:pt>
                <c:pt idx="155">
                  <c:v>354.57713451000001</c:v>
                </c:pt>
                <c:pt idx="156">
                  <c:v>354.57713451000001</c:v>
                </c:pt>
                <c:pt idx="157">
                  <c:v>363.36874119000004</c:v>
                </c:pt>
                <c:pt idx="158">
                  <c:v>364.72071543999999</c:v>
                </c:pt>
                <c:pt idx="159">
                  <c:v>365.73509900000005</c:v>
                </c:pt>
                <c:pt idx="160">
                  <c:v>366.99162537000001</c:v>
                </c:pt>
                <c:pt idx="161">
                  <c:v>368.35475330000003</c:v>
                </c:pt>
                <c:pt idx="162">
                  <c:v>368.35475330000003</c:v>
                </c:pt>
                <c:pt idx="163">
                  <c:v>374.02893708000005</c:v>
                </c:pt>
                <c:pt idx="164">
                  <c:v>374.02893708000005</c:v>
                </c:pt>
                <c:pt idx="165">
                  <c:v>376.49235941000001</c:v>
                </c:pt>
                <c:pt idx="166">
                  <c:v>377.78440784000003</c:v>
                </c:pt>
                <c:pt idx="167">
                  <c:v>377.78440784000003</c:v>
                </c:pt>
                <c:pt idx="168">
                  <c:v>377.78440784000003</c:v>
                </c:pt>
                <c:pt idx="169">
                  <c:v>377.78440784000003</c:v>
                </c:pt>
                <c:pt idx="170">
                  <c:v>377.78440784000003</c:v>
                </c:pt>
                <c:pt idx="171">
                  <c:v>385.96337220000004</c:v>
                </c:pt>
                <c:pt idx="172">
                  <c:v>387.48491959000006</c:v>
                </c:pt>
                <c:pt idx="173">
                  <c:v>388.98175421000002</c:v>
                </c:pt>
                <c:pt idx="174">
                  <c:v>390.19911460999998</c:v>
                </c:pt>
                <c:pt idx="175">
                  <c:v>391.68249380000003</c:v>
                </c:pt>
                <c:pt idx="176">
                  <c:v>391.68249380000003</c:v>
                </c:pt>
                <c:pt idx="177">
                  <c:v>391.68249380000003</c:v>
                </c:pt>
                <c:pt idx="178">
                  <c:v>395.32591053000004</c:v>
                </c:pt>
                <c:pt idx="179">
                  <c:v>397.01469243000003</c:v>
                </c:pt>
                <c:pt idx="180">
                  <c:v>398.24344120000001</c:v>
                </c:pt>
                <c:pt idx="181">
                  <c:v>399.60521384999998</c:v>
                </c:pt>
                <c:pt idx="182">
                  <c:v>399.60521384999998</c:v>
                </c:pt>
                <c:pt idx="183">
                  <c:v>402.34036745000003</c:v>
                </c:pt>
                <c:pt idx="184">
                  <c:v>403.60046253000002</c:v>
                </c:pt>
                <c:pt idx="185">
                  <c:v>405.00839371000001</c:v>
                </c:pt>
                <c:pt idx="186">
                  <c:v>406.30486008999998</c:v>
                </c:pt>
                <c:pt idx="187">
                  <c:v>407.57588852999999</c:v>
                </c:pt>
                <c:pt idx="188">
                  <c:v>407.57588852999999</c:v>
                </c:pt>
                <c:pt idx="189">
                  <c:v>410.92128456000006</c:v>
                </c:pt>
                <c:pt idx="190">
                  <c:v>412.52809407000001</c:v>
                </c:pt>
                <c:pt idx="191">
                  <c:v>414.02144965000002</c:v>
                </c:pt>
                <c:pt idx="192">
                  <c:v>414.02144965000002</c:v>
                </c:pt>
                <c:pt idx="193">
                  <c:v>416.45647722000001</c:v>
                </c:pt>
                <c:pt idx="194">
                  <c:v>417.96192674000002</c:v>
                </c:pt>
                <c:pt idx="195">
                  <c:v>419.44416273000002</c:v>
                </c:pt>
                <c:pt idx="196">
                  <c:v>419.44416273000002</c:v>
                </c:pt>
                <c:pt idx="197">
                  <c:v>421.85102798000003</c:v>
                </c:pt>
                <c:pt idx="198">
                  <c:v>423.34200299000003</c:v>
                </c:pt>
                <c:pt idx="199">
                  <c:v>424.60920607000003</c:v>
                </c:pt>
                <c:pt idx="200">
                  <c:v>425.81622724000005</c:v>
                </c:pt>
                <c:pt idx="201">
                  <c:v>425.81622724000005</c:v>
                </c:pt>
                <c:pt idx="202">
                  <c:v>428.48830077000002</c:v>
                </c:pt>
                <c:pt idx="203">
                  <c:v>428.48830077000002</c:v>
                </c:pt>
                <c:pt idx="204">
                  <c:v>428.48830077000002</c:v>
                </c:pt>
                <c:pt idx="205">
                  <c:v>428.48830077000002</c:v>
                </c:pt>
                <c:pt idx="206">
                  <c:v>428.48830077000002</c:v>
                </c:pt>
                <c:pt idx="207">
                  <c:v>428.48830077000002</c:v>
                </c:pt>
                <c:pt idx="208">
                  <c:v>428.48830077000002</c:v>
                </c:pt>
                <c:pt idx="209">
                  <c:v>439.07981979000004</c:v>
                </c:pt>
                <c:pt idx="210">
                  <c:v>441.00402874000002</c:v>
                </c:pt>
                <c:pt idx="211">
                  <c:v>441.00402874000002</c:v>
                </c:pt>
                <c:pt idx="212">
                  <c:v>441.00402874000002</c:v>
                </c:pt>
                <c:pt idx="213">
                  <c:v>441.00402874000002</c:v>
                </c:pt>
                <c:pt idx="214">
                  <c:v>441.00402874000002</c:v>
                </c:pt>
                <c:pt idx="215">
                  <c:v>448.44666719000003</c:v>
                </c:pt>
                <c:pt idx="216">
                  <c:v>450.3773564</c:v>
                </c:pt>
                <c:pt idx="217">
                  <c:v>451.91656451</c:v>
                </c:pt>
                <c:pt idx="218">
                  <c:v>453.73835753000003</c:v>
                </c:pt>
                <c:pt idx="219">
                  <c:v>455.18356535000004</c:v>
                </c:pt>
                <c:pt idx="220">
                  <c:v>456.74735862000006</c:v>
                </c:pt>
                <c:pt idx="221">
                  <c:v>458.31066357000003</c:v>
                </c:pt>
                <c:pt idx="222">
                  <c:v>459.88055054</c:v>
                </c:pt>
                <c:pt idx="223">
                  <c:v>461.32304089000002</c:v>
                </c:pt>
                <c:pt idx="224">
                  <c:v>462.93303873000002</c:v>
                </c:pt>
                <c:pt idx="225">
                  <c:v>464.40971314000001</c:v>
                </c:pt>
                <c:pt idx="226">
                  <c:v>465.80072336000001</c:v>
                </c:pt>
                <c:pt idx="227">
                  <c:v>465.80072336000001</c:v>
                </c:pt>
                <c:pt idx="228">
                  <c:v>468.56503268</c:v>
                </c:pt>
                <c:pt idx="229">
                  <c:v>469.96663724000001</c:v>
                </c:pt>
                <c:pt idx="230">
                  <c:v>474.18184554999999</c:v>
                </c:pt>
                <c:pt idx="231">
                  <c:v>475.54673474999998</c:v>
                </c:pt>
                <c:pt idx="232">
                  <c:v>476.95102947000004</c:v>
                </c:pt>
                <c:pt idx="233">
                  <c:v>476.95102947000004</c:v>
                </c:pt>
                <c:pt idx="234">
                  <c:v>479.48130963</c:v>
                </c:pt>
                <c:pt idx="235">
                  <c:v>480.71823269999999</c:v>
                </c:pt>
                <c:pt idx="236">
                  <c:v>482.14607517000002</c:v>
                </c:pt>
                <c:pt idx="237">
                  <c:v>483.45225015</c:v>
                </c:pt>
                <c:pt idx="238">
                  <c:v>484.79979587999998</c:v>
                </c:pt>
                <c:pt idx="239">
                  <c:v>486.15035761000001</c:v>
                </c:pt>
                <c:pt idx="240">
                  <c:v>487.54816255999998</c:v>
                </c:pt>
                <c:pt idx="241">
                  <c:v>488.85971903000001</c:v>
                </c:pt>
                <c:pt idx="242">
                  <c:v>490.07539034000001</c:v>
                </c:pt>
                <c:pt idx="243">
                  <c:v>491.48811119999999</c:v>
                </c:pt>
                <c:pt idx="244">
                  <c:v>492.95686933000002</c:v>
                </c:pt>
                <c:pt idx="245">
                  <c:v>494.09936034000003</c:v>
                </c:pt>
                <c:pt idx="246">
                  <c:v>495.72150693999998</c:v>
                </c:pt>
                <c:pt idx="247">
                  <c:v>496.97726777000003</c:v>
                </c:pt>
                <c:pt idx="248">
                  <c:v>496.97726777000003</c:v>
                </c:pt>
                <c:pt idx="249">
                  <c:v>496.97726777000003</c:v>
                </c:pt>
                <c:pt idx="250">
                  <c:v>501.71277565999998</c:v>
                </c:pt>
                <c:pt idx="251">
                  <c:v>503.07668476999999</c:v>
                </c:pt>
                <c:pt idx="252">
                  <c:v>504.70479330000001</c:v>
                </c:pt>
                <c:pt idx="253">
                  <c:v>506.08767525000002</c:v>
                </c:pt>
                <c:pt idx="254">
                  <c:v>507.75712670000001</c:v>
                </c:pt>
                <c:pt idx="255">
                  <c:v>509.42266580000006</c:v>
                </c:pt>
                <c:pt idx="256">
                  <c:v>510.64080689000002</c:v>
                </c:pt>
                <c:pt idx="257">
                  <c:v>512.14648861000001</c:v>
                </c:pt>
                <c:pt idx="258">
                  <c:v>513.64487680000002</c:v>
                </c:pt>
                <c:pt idx="259">
                  <c:v>513.64487680000002</c:v>
                </c:pt>
                <c:pt idx="260">
                  <c:v>516.76754612000002</c:v>
                </c:pt>
                <c:pt idx="261">
                  <c:v>518.17924690999996</c:v>
                </c:pt>
                <c:pt idx="262">
                  <c:v>519.55823825000004</c:v>
                </c:pt>
                <c:pt idx="263">
                  <c:v>520.83965022999996</c:v>
                </c:pt>
                <c:pt idx="264">
                  <c:v>524.80111746</c:v>
                </c:pt>
                <c:pt idx="265">
                  <c:v>526.07343365999998</c:v>
                </c:pt>
                <c:pt idx="266">
                  <c:v>527.30629965000003</c:v>
                </c:pt>
                <c:pt idx="267">
                  <c:v>528.57701570999996</c:v>
                </c:pt>
                <c:pt idx="268">
                  <c:v>529.98394510000003</c:v>
                </c:pt>
                <c:pt idx="269">
                  <c:v>531.39822236999998</c:v>
                </c:pt>
                <c:pt idx="270">
                  <c:v>532.75875572999996</c:v>
                </c:pt>
                <c:pt idx="271">
                  <c:v>534.25741536999999</c:v>
                </c:pt>
                <c:pt idx="272">
                  <c:v>535.60286374999998</c:v>
                </c:pt>
                <c:pt idx="273">
                  <c:v>535.60286374999998</c:v>
                </c:pt>
                <c:pt idx="274">
                  <c:v>538.09369086000004</c:v>
                </c:pt>
                <c:pt idx="275">
                  <c:v>542.75694332</c:v>
                </c:pt>
                <c:pt idx="276">
                  <c:v>544.10859069000003</c:v>
                </c:pt>
                <c:pt idx="277">
                  <c:v>545.64346270999999</c:v>
                </c:pt>
                <c:pt idx="278">
                  <c:v>547.05771291999997</c:v>
                </c:pt>
                <c:pt idx="279">
                  <c:v>548.35842696999998</c:v>
                </c:pt>
                <c:pt idx="280">
                  <c:v>549.78806227999996</c:v>
                </c:pt>
                <c:pt idx="281">
                  <c:v>551.28166766000004</c:v>
                </c:pt>
                <c:pt idx="282">
                  <c:v>552.65041010000004</c:v>
                </c:pt>
                <c:pt idx="283">
                  <c:v>552.65041010000004</c:v>
                </c:pt>
                <c:pt idx="284">
                  <c:v>555.5168573499999</c:v>
                </c:pt>
                <c:pt idx="285">
                  <c:v>559.85782409000001</c:v>
                </c:pt>
                <c:pt idx="286">
                  <c:v>561.27637928999991</c:v>
                </c:pt>
                <c:pt idx="287">
                  <c:v>562.57775532999995</c:v>
                </c:pt>
                <c:pt idx="288">
                  <c:v>564.08497208999995</c:v>
                </c:pt>
                <c:pt idx="289">
                  <c:v>565.67197358999999</c:v>
                </c:pt>
                <c:pt idx="290">
                  <c:v>567.23192342999994</c:v>
                </c:pt>
                <c:pt idx="291">
                  <c:v>567.23192342999994</c:v>
                </c:pt>
                <c:pt idx="292">
                  <c:v>567.23192342999994</c:v>
                </c:pt>
                <c:pt idx="293">
                  <c:v>571.91858771</c:v>
                </c:pt>
                <c:pt idx="294">
                  <c:v>573.38974522000001</c:v>
                </c:pt>
                <c:pt idx="295">
                  <c:v>575.14768259000004</c:v>
                </c:pt>
                <c:pt idx="296">
                  <c:v>576.87933869999995</c:v>
                </c:pt>
                <c:pt idx="297">
                  <c:v>578.42584758999999</c:v>
                </c:pt>
                <c:pt idx="298">
                  <c:v>579.97642620999989</c:v>
                </c:pt>
                <c:pt idx="299">
                  <c:v>585.41476288999991</c:v>
                </c:pt>
                <c:pt idx="300">
                  <c:v>587.15194095000004</c:v>
                </c:pt>
                <c:pt idx="301">
                  <c:v>588.83472843999994</c:v>
                </c:pt>
                <c:pt idx="302">
                  <c:v>590.39646065999989</c:v>
                </c:pt>
                <c:pt idx="303">
                  <c:v>592.23442661999991</c:v>
                </c:pt>
                <c:pt idx="304">
                  <c:v>593.90421309999999</c:v>
                </c:pt>
                <c:pt idx="305">
                  <c:v>595.45924965999995</c:v>
                </c:pt>
                <c:pt idx="306">
                  <c:v>597.0599866199999</c:v>
                </c:pt>
                <c:pt idx="307">
                  <c:v>598.63300290999996</c:v>
                </c:pt>
                <c:pt idx="308">
                  <c:v>600.10247660999994</c:v>
                </c:pt>
                <c:pt idx="309">
                  <c:v>601.65126075000001</c:v>
                </c:pt>
                <c:pt idx="310">
                  <c:v>603.10000832000003</c:v>
                </c:pt>
                <c:pt idx="311">
                  <c:v>604.53470368000001</c:v>
                </c:pt>
                <c:pt idx="312">
                  <c:v>609.00207027999988</c:v>
                </c:pt>
                <c:pt idx="313">
                  <c:v>610.59783447999996</c:v>
                </c:pt>
                <c:pt idx="314">
                  <c:v>612.06901176999997</c:v>
                </c:pt>
                <c:pt idx="315">
                  <c:v>613.72734303999994</c:v>
                </c:pt>
                <c:pt idx="316">
                  <c:v>613.72734303999994</c:v>
                </c:pt>
                <c:pt idx="317">
                  <c:v>616.57357924999997</c:v>
                </c:pt>
                <c:pt idx="318">
                  <c:v>618.1087569</c:v>
                </c:pt>
                <c:pt idx="319">
                  <c:v>619.57391752000001</c:v>
                </c:pt>
                <c:pt idx="320">
                  <c:v>619.57391752000001</c:v>
                </c:pt>
                <c:pt idx="321">
                  <c:v>622.65064019999988</c:v>
                </c:pt>
                <c:pt idx="322">
                  <c:v>624.17401086999996</c:v>
                </c:pt>
                <c:pt idx="323">
                  <c:v>625.76598152999998</c:v>
                </c:pt>
                <c:pt idx="324">
                  <c:v>627.36604731</c:v>
                </c:pt>
                <c:pt idx="325">
                  <c:v>627.36604731</c:v>
                </c:pt>
                <c:pt idx="326">
                  <c:v>630.23070346999998</c:v>
                </c:pt>
                <c:pt idx="327">
                  <c:v>631.67617631999997</c:v>
                </c:pt>
                <c:pt idx="328">
                  <c:v>633.22064463999993</c:v>
                </c:pt>
                <c:pt idx="329">
                  <c:v>634.92653731999997</c:v>
                </c:pt>
                <c:pt idx="330">
                  <c:v>636.63312108999992</c:v>
                </c:pt>
                <c:pt idx="331">
                  <c:v>638.34708682999997</c:v>
                </c:pt>
                <c:pt idx="332">
                  <c:v>643.54654782999989</c:v>
                </c:pt>
                <c:pt idx="333">
                  <c:v>645.02260216999991</c:v>
                </c:pt>
                <c:pt idx="334">
                  <c:v>646.30938465999998</c:v>
                </c:pt>
                <c:pt idx="335">
                  <c:v>647.76990857999988</c:v>
                </c:pt>
                <c:pt idx="336">
                  <c:v>647.76990857999988</c:v>
                </c:pt>
                <c:pt idx="337">
                  <c:v>650.99913132999995</c:v>
                </c:pt>
                <c:pt idx="338">
                  <c:v>650.99913132999995</c:v>
                </c:pt>
                <c:pt idx="339">
                  <c:v>654.04619739999998</c:v>
                </c:pt>
                <c:pt idx="340">
                  <c:v>655.31177579999996</c:v>
                </c:pt>
                <c:pt idx="341">
                  <c:v>656.74413184999992</c:v>
                </c:pt>
                <c:pt idx="342">
                  <c:v>658.13189037999996</c:v>
                </c:pt>
                <c:pt idx="343">
                  <c:v>658.13189037999996</c:v>
                </c:pt>
                <c:pt idx="344">
                  <c:v>660.99179156999992</c:v>
                </c:pt>
                <c:pt idx="345">
                  <c:v>662.50738603999991</c:v>
                </c:pt>
                <c:pt idx="346">
                  <c:v>663.90229869999996</c:v>
                </c:pt>
                <c:pt idx="347">
                  <c:v>665.26061689999995</c:v>
                </c:pt>
                <c:pt idx="348">
                  <c:v>666.81072789999996</c:v>
                </c:pt>
                <c:pt idx="349">
                  <c:v>666.81072789999996</c:v>
                </c:pt>
                <c:pt idx="350">
                  <c:v>669.41884294999988</c:v>
                </c:pt>
                <c:pt idx="351">
                  <c:v>669.41884294999988</c:v>
                </c:pt>
                <c:pt idx="352">
                  <c:v>669.41884294999988</c:v>
                </c:pt>
                <c:pt idx="353">
                  <c:v>674.10633509000002</c:v>
                </c:pt>
                <c:pt idx="354">
                  <c:v>675.36695870999995</c:v>
                </c:pt>
                <c:pt idx="355">
                  <c:v>676.79430134999996</c:v>
                </c:pt>
                <c:pt idx="356">
                  <c:v>678.3541762399999</c:v>
                </c:pt>
                <c:pt idx="357">
                  <c:v>682.53891059</c:v>
                </c:pt>
                <c:pt idx="358">
                  <c:v>684.00931834999994</c:v>
                </c:pt>
                <c:pt idx="359">
                  <c:v>685.4677217499999</c:v>
                </c:pt>
                <c:pt idx="360">
                  <c:v>686.83326026999998</c:v>
                </c:pt>
                <c:pt idx="361">
                  <c:v>688.16580351000005</c:v>
                </c:pt>
                <c:pt idx="362">
                  <c:v>689.51467977000004</c:v>
                </c:pt>
                <c:pt idx="363">
                  <c:v>691.12230104999992</c:v>
                </c:pt>
                <c:pt idx="364">
                  <c:v>692.86435272999995</c:v>
                </c:pt>
                <c:pt idx="365">
                  <c:v>694.53705073000003</c:v>
                </c:pt>
                <c:pt idx="366">
                  <c:v>696.00539728000001</c:v>
                </c:pt>
                <c:pt idx="367">
                  <c:v>700.80281451999997</c:v>
                </c:pt>
                <c:pt idx="368">
                  <c:v>702.29512970999997</c:v>
                </c:pt>
                <c:pt idx="369">
                  <c:v>702.29512970999997</c:v>
                </c:pt>
                <c:pt idx="370">
                  <c:v>705.19262710999999</c:v>
                </c:pt>
                <c:pt idx="371">
                  <c:v>706.53794917999994</c:v>
                </c:pt>
                <c:pt idx="372">
                  <c:v>708.05829529000005</c:v>
                </c:pt>
                <c:pt idx="373">
                  <c:v>709.57515694999995</c:v>
                </c:pt>
                <c:pt idx="374">
                  <c:v>711.18309271999999</c:v>
                </c:pt>
                <c:pt idx="375">
                  <c:v>711.18309271999999</c:v>
                </c:pt>
                <c:pt idx="376">
                  <c:v>714.73744331</c:v>
                </c:pt>
                <c:pt idx="377">
                  <c:v>714.73744331</c:v>
                </c:pt>
                <c:pt idx="378">
                  <c:v>718.04516845000001</c:v>
                </c:pt>
                <c:pt idx="379">
                  <c:v>719.59958384999993</c:v>
                </c:pt>
                <c:pt idx="380">
                  <c:v>721.36870124999996</c:v>
                </c:pt>
                <c:pt idx="381">
                  <c:v>723.15419147</c:v>
                </c:pt>
                <c:pt idx="382">
                  <c:v>724.70726628</c:v>
                </c:pt>
                <c:pt idx="383">
                  <c:v>724.70726628</c:v>
                </c:pt>
                <c:pt idx="384">
                  <c:v>724.70726628</c:v>
                </c:pt>
                <c:pt idx="385">
                  <c:v>729.74850523999999</c:v>
                </c:pt>
                <c:pt idx="386">
                  <c:v>731.64163443999996</c:v>
                </c:pt>
                <c:pt idx="387">
                  <c:v>731.64163443999996</c:v>
                </c:pt>
                <c:pt idx="388">
                  <c:v>731.64163443999996</c:v>
                </c:pt>
                <c:pt idx="389">
                  <c:v>737.52011299000003</c:v>
                </c:pt>
                <c:pt idx="390">
                  <c:v>739.45838154</c:v>
                </c:pt>
                <c:pt idx="391">
                  <c:v>741.52336848999994</c:v>
                </c:pt>
                <c:pt idx="392">
                  <c:v>743.44599662999997</c:v>
                </c:pt>
                <c:pt idx="393">
                  <c:v>745.30402470000001</c:v>
                </c:pt>
                <c:pt idx="394">
                  <c:v>747.28573793999999</c:v>
                </c:pt>
                <c:pt idx="395">
                  <c:v>749.05385669999998</c:v>
                </c:pt>
                <c:pt idx="396">
                  <c:v>750.68102951000003</c:v>
                </c:pt>
                <c:pt idx="397">
                  <c:v>752.4490356099999</c:v>
                </c:pt>
                <c:pt idx="398">
                  <c:v>754.07499658999996</c:v>
                </c:pt>
                <c:pt idx="399">
                  <c:v>755.94981767000002</c:v>
                </c:pt>
                <c:pt idx="400">
                  <c:v>757.55763358000002</c:v>
                </c:pt>
                <c:pt idx="401">
                  <c:v>757.55763358000002</c:v>
                </c:pt>
                <c:pt idx="402">
                  <c:v>757.55763358000002</c:v>
                </c:pt>
                <c:pt idx="403">
                  <c:v>762.4233594399999</c:v>
                </c:pt>
                <c:pt idx="404">
                  <c:v>763.89569851999988</c:v>
                </c:pt>
                <c:pt idx="405">
                  <c:v>763.89569851999988</c:v>
                </c:pt>
                <c:pt idx="406">
                  <c:v>769.57574839999995</c:v>
                </c:pt>
                <c:pt idx="407">
                  <c:v>769.57574839999995</c:v>
                </c:pt>
                <c:pt idx="408">
                  <c:v>769.57574839999995</c:v>
                </c:pt>
                <c:pt idx="409">
                  <c:v>774.50484167000002</c:v>
                </c:pt>
                <c:pt idx="410">
                  <c:v>775.98054397999999</c:v>
                </c:pt>
                <c:pt idx="411">
                  <c:v>777.62621405999994</c:v>
                </c:pt>
                <c:pt idx="412">
                  <c:v>779.21190459000002</c:v>
                </c:pt>
                <c:pt idx="413">
                  <c:v>780.99406733000001</c:v>
                </c:pt>
                <c:pt idx="414">
                  <c:v>782.80809714999998</c:v>
                </c:pt>
                <c:pt idx="415">
                  <c:v>784.60939110999993</c:v>
                </c:pt>
                <c:pt idx="416">
                  <c:v>789.90662578999991</c:v>
                </c:pt>
                <c:pt idx="417">
                  <c:v>791.76211006999995</c:v>
                </c:pt>
                <c:pt idx="418">
                  <c:v>791.76211006999995</c:v>
                </c:pt>
                <c:pt idx="419">
                  <c:v>795.65133609999998</c:v>
                </c:pt>
                <c:pt idx="420">
                  <c:v>797.57207702999995</c:v>
                </c:pt>
                <c:pt idx="421">
                  <c:v>799.27076282999997</c:v>
                </c:pt>
                <c:pt idx="422">
                  <c:v>801.22301140000002</c:v>
                </c:pt>
                <c:pt idx="423">
                  <c:v>803.02434259999995</c:v>
                </c:pt>
                <c:pt idx="424">
                  <c:v>804.89551772999994</c:v>
                </c:pt>
                <c:pt idx="425">
                  <c:v>806.71633212999996</c:v>
                </c:pt>
                <c:pt idx="426">
                  <c:v>808.55560595999998</c:v>
                </c:pt>
                <c:pt idx="427">
                  <c:v>809.87072954999996</c:v>
                </c:pt>
                <c:pt idx="428">
                  <c:v>811.56498679999993</c:v>
                </c:pt>
                <c:pt idx="429">
                  <c:v>813.23009086000002</c:v>
                </c:pt>
                <c:pt idx="430">
                  <c:v>815.20065181999996</c:v>
                </c:pt>
                <c:pt idx="431">
                  <c:v>817.18109039000001</c:v>
                </c:pt>
                <c:pt idx="432">
                  <c:v>817.18109039000001</c:v>
                </c:pt>
                <c:pt idx="433">
                  <c:v>817.18109039000001</c:v>
                </c:pt>
                <c:pt idx="434">
                  <c:v>822.9502569</c:v>
                </c:pt>
                <c:pt idx="435">
                  <c:v>824.84639627999991</c:v>
                </c:pt>
                <c:pt idx="436">
                  <c:v>826.76736731999995</c:v>
                </c:pt>
                <c:pt idx="437">
                  <c:v>828.76004863999992</c:v>
                </c:pt>
                <c:pt idx="438">
                  <c:v>830.81503344999999</c:v>
                </c:pt>
                <c:pt idx="439">
                  <c:v>832.87092929999994</c:v>
                </c:pt>
                <c:pt idx="440">
                  <c:v>834.78046927999992</c:v>
                </c:pt>
                <c:pt idx="441">
                  <c:v>836.82201637999992</c:v>
                </c:pt>
                <c:pt idx="442">
                  <c:v>836.82201637999992</c:v>
                </c:pt>
                <c:pt idx="443">
                  <c:v>841.24223095999992</c:v>
                </c:pt>
                <c:pt idx="444">
                  <c:v>843.44545163999999</c:v>
                </c:pt>
                <c:pt idx="445">
                  <c:v>845.45866631000001</c:v>
                </c:pt>
                <c:pt idx="446">
                  <c:v>847.46411177999994</c:v>
                </c:pt>
                <c:pt idx="447">
                  <c:v>849.45093200999997</c:v>
                </c:pt>
                <c:pt idx="448">
                  <c:v>851.58513081000001</c:v>
                </c:pt>
                <c:pt idx="449">
                  <c:v>853.49249057999998</c:v>
                </c:pt>
                <c:pt idx="450">
                  <c:v>855.46060936999993</c:v>
                </c:pt>
                <c:pt idx="451">
                  <c:v>857.38261161999992</c:v>
                </c:pt>
                <c:pt idx="452">
                  <c:v>859.41383788999997</c:v>
                </c:pt>
                <c:pt idx="453">
                  <c:v>865.08010487999991</c:v>
                </c:pt>
                <c:pt idx="454">
                  <c:v>865.08010487999991</c:v>
                </c:pt>
                <c:pt idx="455">
                  <c:v>868.96378263999998</c:v>
                </c:pt>
                <c:pt idx="456">
                  <c:v>870.77305104999994</c:v>
                </c:pt>
                <c:pt idx="457">
                  <c:v>872.70893179999996</c:v>
                </c:pt>
                <c:pt idx="458">
                  <c:v>872.70893179999996</c:v>
                </c:pt>
                <c:pt idx="459">
                  <c:v>876.55670249999991</c:v>
                </c:pt>
                <c:pt idx="460">
                  <c:v>878.38326613999993</c:v>
                </c:pt>
                <c:pt idx="461">
                  <c:v>880.24896215000001</c:v>
                </c:pt>
                <c:pt idx="462">
                  <c:v>882.15743660999999</c:v>
                </c:pt>
                <c:pt idx="463">
                  <c:v>884.33774097999992</c:v>
                </c:pt>
                <c:pt idx="464">
                  <c:v>886.21157642999992</c:v>
                </c:pt>
                <c:pt idx="465">
                  <c:v>888.24939689999997</c:v>
                </c:pt>
                <c:pt idx="466">
                  <c:v>890.49299685999995</c:v>
                </c:pt>
                <c:pt idx="467">
                  <c:v>892.85988663000001</c:v>
                </c:pt>
                <c:pt idx="468">
                  <c:v>895.01915853999992</c:v>
                </c:pt>
                <c:pt idx="469">
                  <c:v>897.19898789000001</c:v>
                </c:pt>
                <c:pt idx="470">
                  <c:v>899.33503933999998</c:v>
                </c:pt>
                <c:pt idx="471">
                  <c:v>901.38585474999991</c:v>
                </c:pt>
                <c:pt idx="472">
                  <c:v>903.38201660999994</c:v>
                </c:pt>
                <c:pt idx="473">
                  <c:v>905.50171775000001</c:v>
                </c:pt>
                <c:pt idx="474">
                  <c:v>907.62222155999996</c:v>
                </c:pt>
                <c:pt idx="475">
                  <c:v>909.52127769999993</c:v>
                </c:pt>
                <c:pt idx="476">
                  <c:v>911.61599101999991</c:v>
                </c:pt>
                <c:pt idx="477">
                  <c:v>913.51991484999996</c:v>
                </c:pt>
                <c:pt idx="478">
                  <c:v>913.51991484999996</c:v>
                </c:pt>
                <c:pt idx="479">
                  <c:v>917.20870486999991</c:v>
                </c:pt>
                <c:pt idx="480">
                  <c:v>919.16022868999994</c:v>
                </c:pt>
                <c:pt idx="481">
                  <c:v>921.32763238999996</c:v>
                </c:pt>
                <c:pt idx="482">
                  <c:v>923.25302937999993</c:v>
                </c:pt>
                <c:pt idx="483">
                  <c:v>925.27725557999997</c:v>
                </c:pt>
                <c:pt idx="484">
                  <c:v>925.27725557999997</c:v>
                </c:pt>
                <c:pt idx="485">
                  <c:v>925.27725557999997</c:v>
                </c:pt>
                <c:pt idx="486">
                  <c:v>931.73464528</c:v>
                </c:pt>
                <c:pt idx="487">
                  <c:v>933.61655465999991</c:v>
                </c:pt>
                <c:pt idx="488">
                  <c:v>935.75001779999991</c:v>
                </c:pt>
                <c:pt idx="489">
                  <c:v>938.07226863999995</c:v>
                </c:pt>
                <c:pt idx="490">
                  <c:v>940.15836780999996</c:v>
                </c:pt>
                <c:pt idx="491">
                  <c:v>942.21468829999992</c:v>
                </c:pt>
                <c:pt idx="492">
                  <c:v>944.41980833999992</c:v>
                </c:pt>
                <c:pt idx="493">
                  <c:v>946.52927002999991</c:v>
                </c:pt>
                <c:pt idx="494">
                  <c:v>948.40169908999997</c:v>
                </c:pt>
                <c:pt idx="495">
                  <c:v>950.35647938</c:v>
                </c:pt>
                <c:pt idx="496">
                  <c:v>952.36956439999994</c:v>
                </c:pt>
                <c:pt idx="497">
                  <c:v>954.39282600999991</c:v>
                </c:pt>
                <c:pt idx="498">
                  <c:v>956.55308525999999</c:v>
                </c:pt>
                <c:pt idx="499">
                  <c:v>958.61948078</c:v>
                </c:pt>
                <c:pt idx="500">
                  <c:v>960.66628933999993</c:v>
                </c:pt>
                <c:pt idx="501">
                  <c:v>962.79492021999999</c:v>
                </c:pt>
                <c:pt idx="502">
                  <c:v>964.62433762000001</c:v>
                </c:pt>
                <c:pt idx="503">
                  <c:v>966.32945827999993</c:v>
                </c:pt>
                <c:pt idx="504">
                  <c:v>966.32945827999993</c:v>
                </c:pt>
                <c:pt idx="505">
                  <c:v>969.62841797999999</c:v>
                </c:pt>
                <c:pt idx="506">
                  <c:v>971.44194823999999</c:v>
                </c:pt>
                <c:pt idx="507">
                  <c:v>973.15967603999991</c:v>
                </c:pt>
                <c:pt idx="508">
                  <c:v>974.86825996999994</c:v>
                </c:pt>
                <c:pt idx="509">
                  <c:v>976.50873611999998</c:v>
                </c:pt>
                <c:pt idx="510">
                  <c:v>978.07201721000001</c:v>
                </c:pt>
                <c:pt idx="511">
                  <c:v>979.73738141000001</c:v>
                </c:pt>
                <c:pt idx="512">
                  <c:v>981.34477776999995</c:v>
                </c:pt>
                <c:pt idx="513">
                  <c:v>982.93310900999995</c:v>
                </c:pt>
                <c:pt idx="514">
                  <c:v>984.60854853000001</c:v>
                </c:pt>
                <c:pt idx="515">
                  <c:v>986.44058732999997</c:v>
                </c:pt>
                <c:pt idx="516">
                  <c:v>988.34346514999993</c:v>
                </c:pt>
                <c:pt idx="517">
                  <c:v>990.18470579999996</c:v>
                </c:pt>
                <c:pt idx="518">
                  <c:v>991.97360395999999</c:v>
                </c:pt>
                <c:pt idx="519">
                  <c:v>993.78769102000001</c:v>
                </c:pt>
                <c:pt idx="520">
                  <c:v>993.78769102000001</c:v>
                </c:pt>
                <c:pt idx="521">
                  <c:v>998.11339539999994</c:v>
                </c:pt>
                <c:pt idx="522">
                  <c:v>1000.09889613</c:v>
                </c:pt>
                <c:pt idx="523">
                  <c:v>1002.1970728499999</c:v>
                </c:pt>
                <c:pt idx="524">
                  <c:v>1004.22154631</c:v>
                </c:pt>
                <c:pt idx="525">
                  <c:v>1006.31540161</c:v>
                </c:pt>
                <c:pt idx="526">
                  <c:v>1008.4562238</c:v>
                </c:pt>
                <c:pt idx="527">
                  <c:v>1010.5903878199999</c:v>
                </c:pt>
                <c:pt idx="528">
                  <c:v>1012.81998215</c:v>
                </c:pt>
                <c:pt idx="529">
                  <c:v>1015.00377893</c:v>
                </c:pt>
                <c:pt idx="530">
                  <c:v>1017.2710615999999</c:v>
                </c:pt>
                <c:pt idx="531">
                  <c:v>1019.5573995</c:v>
                </c:pt>
                <c:pt idx="532">
                  <c:v>1021.81154136</c:v>
                </c:pt>
                <c:pt idx="533">
                  <c:v>1024.0665267100001</c:v>
                </c:pt>
                <c:pt idx="534">
                  <c:v>1026.53403196</c:v>
                </c:pt>
                <c:pt idx="535">
                  <c:v>1029.0186256500001</c:v>
                </c:pt>
                <c:pt idx="536">
                  <c:v>1029.0186256500001</c:v>
                </c:pt>
                <c:pt idx="537">
                  <c:v>1034.2493857700001</c:v>
                </c:pt>
                <c:pt idx="538">
                  <c:v>1036.62986955</c:v>
                </c:pt>
                <c:pt idx="539">
                  <c:v>1038.9678439100001</c:v>
                </c:pt>
                <c:pt idx="540">
                  <c:v>1041.3638284900001</c:v>
                </c:pt>
                <c:pt idx="541">
                  <c:v>1043.59355349</c:v>
                </c:pt>
                <c:pt idx="542">
                  <c:v>1045.9371482900001</c:v>
                </c:pt>
                <c:pt idx="543">
                  <c:v>1045.9371482900001</c:v>
                </c:pt>
                <c:pt idx="544">
                  <c:v>1050.46777873</c:v>
                </c:pt>
                <c:pt idx="545">
                  <c:v>1052.79121302</c:v>
                </c:pt>
                <c:pt idx="546">
                  <c:v>1055.0982335799999</c:v>
                </c:pt>
                <c:pt idx="547">
                  <c:v>1057.2994543300001</c:v>
                </c:pt>
                <c:pt idx="548">
                  <c:v>1059.61873885</c:v>
                </c:pt>
                <c:pt idx="549">
                  <c:v>1061.93610984</c:v>
                </c:pt>
                <c:pt idx="550">
                  <c:v>1064.3237102800001</c:v>
                </c:pt>
                <c:pt idx="551">
                  <c:v>1071.1901169800001</c:v>
                </c:pt>
                <c:pt idx="552">
                  <c:v>1073.4611253400001</c:v>
                </c:pt>
                <c:pt idx="553">
                  <c:v>1075.8879509799999</c:v>
                </c:pt>
                <c:pt idx="554">
                  <c:v>1078.18063785</c:v>
                </c:pt>
                <c:pt idx="555">
                  <c:v>1080.3950691800001</c:v>
                </c:pt>
                <c:pt idx="556">
                  <c:v>1082.6994260700001</c:v>
                </c:pt>
                <c:pt idx="557">
                  <c:v>1084.8836190700001</c:v>
                </c:pt>
                <c:pt idx="558">
                  <c:v>1087.1055413900001</c:v>
                </c:pt>
                <c:pt idx="559">
                  <c:v>1089.50623632</c:v>
                </c:pt>
                <c:pt idx="560">
                  <c:v>1091.91500283</c:v>
                </c:pt>
                <c:pt idx="561">
                  <c:v>1094.1189370700001</c:v>
                </c:pt>
                <c:pt idx="562">
                  <c:v>1096.2944805300001</c:v>
                </c:pt>
                <c:pt idx="563">
                  <c:v>1098.6101813300002</c:v>
                </c:pt>
                <c:pt idx="564">
                  <c:v>1101.0747496600002</c:v>
                </c:pt>
                <c:pt idx="565">
                  <c:v>1103.3471098499999</c:v>
                </c:pt>
                <c:pt idx="566">
                  <c:v>1105.87093809</c:v>
                </c:pt>
                <c:pt idx="567">
                  <c:v>1105.87093809</c:v>
                </c:pt>
                <c:pt idx="568">
                  <c:v>1105.87093809</c:v>
                </c:pt>
                <c:pt idx="569">
                  <c:v>1112.4366963500001</c:v>
                </c:pt>
                <c:pt idx="570">
                  <c:v>1114.46159119</c:v>
                </c:pt>
                <c:pt idx="571">
                  <c:v>1116.5766252000001</c:v>
                </c:pt>
                <c:pt idx="572">
                  <c:v>1119.0287692800002</c:v>
                </c:pt>
                <c:pt idx="573">
                  <c:v>1121.2351771400001</c:v>
                </c:pt>
                <c:pt idx="574">
                  <c:v>1123.6204652500001</c:v>
                </c:pt>
                <c:pt idx="575">
                  <c:v>1125.7595203800001</c:v>
                </c:pt>
                <c:pt idx="576">
                  <c:v>1128.0988307600001</c:v>
                </c:pt>
                <c:pt idx="577">
                  <c:v>1130.47588688</c:v>
                </c:pt>
                <c:pt idx="578">
                  <c:v>1132.8770813200001</c:v>
                </c:pt>
                <c:pt idx="579">
                  <c:v>1135.1257260100001</c:v>
                </c:pt>
                <c:pt idx="580">
                  <c:v>1137.4302317900001</c:v>
                </c:pt>
                <c:pt idx="581">
                  <c:v>1139.8423451100002</c:v>
                </c:pt>
                <c:pt idx="582">
                  <c:v>1146.9383998500002</c:v>
                </c:pt>
                <c:pt idx="583">
                  <c:v>1149.18817107</c:v>
                </c:pt>
                <c:pt idx="584">
                  <c:v>1151.4553044300001</c:v>
                </c:pt>
                <c:pt idx="585">
                  <c:v>1153.64270528</c:v>
                </c:pt>
                <c:pt idx="586">
                  <c:v>1156.00613062</c:v>
                </c:pt>
                <c:pt idx="587">
                  <c:v>1158.26868238</c:v>
                </c:pt>
                <c:pt idx="588">
                  <c:v>1160.3916076200001</c:v>
                </c:pt>
                <c:pt idx="589">
                  <c:v>1162.81255695</c:v>
                </c:pt>
                <c:pt idx="590">
                  <c:v>1165.13446114</c:v>
                </c:pt>
                <c:pt idx="591">
                  <c:v>1167.3840565300002</c:v>
                </c:pt>
                <c:pt idx="592">
                  <c:v>1169.6226836600001</c:v>
                </c:pt>
                <c:pt idx="593">
                  <c:v>1171.9988834200001</c:v>
                </c:pt>
                <c:pt idx="594">
                  <c:v>1171.9988834200001</c:v>
                </c:pt>
                <c:pt idx="595">
                  <c:v>1176.8846134800001</c:v>
                </c:pt>
                <c:pt idx="596">
                  <c:v>1176.8846134800001</c:v>
                </c:pt>
                <c:pt idx="597">
                  <c:v>1181.69654229</c:v>
                </c:pt>
                <c:pt idx="598">
                  <c:v>1183.8917526300002</c:v>
                </c:pt>
                <c:pt idx="599">
                  <c:v>1186.4527709600002</c:v>
                </c:pt>
                <c:pt idx="600">
                  <c:v>1189.2957577300001</c:v>
                </c:pt>
                <c:pt idx="601">
                  <c:v>1192.0256076400001</c:v>
                </c:pt>
                <c:pt idx="602">
                  <c:v>1192.0256076400001</c:v>
                </c:pt>
                <c:pt idx="603">
                  <c:v>1197.9550898000002</c:v>
                </c:pt>
                <c:pt idx="604">
                  <c:v>1197.9550898000002</c:v>
                </c:pt>
                <c:pt idx="605">
                  <c:v>1197.9550898000002</c:v>
                </c:pt>
                <c:pt idx="606">
                  <c:v>1197.9550898000002</c:v>
                </c:pt>
                <c:pt idx="607">
                  <c:v>1197.9550898000002</c:v>
                </c:pt>
                <c:pt idx="608">
                  <c:v>1197.9550898000002</c:v>
                </c:pt>
                <c:pt idx="609">
                  <c:v>1197.9550898000002</c:v>
                </c:pt>
                <c:pt idx="610">
                  <c:v>1216.2192271200001</c:v>
                </c:pt>
                <c:pt idx="611">
                  <c:v>1219.3486178500002</c:v>
                </c:pt>
                <c:pt idx="612">
                  <c:v>1221.8700045600001</c:v>
                </c:pt>
                <c:pt idx="613">
                  <c:v>1224.4563158300002</c:v>
                </c:pt>
                <c:pt idx="614">
                  <c:v>1226.8003760400002</c:v>
                </c:pt>
                <c:pt idx="615">
                  <c:v>1226.8003760400002</c:v>
                </c:pt>
                <c:pt idx="616">
                  <c:v>1231.7023411700002</c:v>
                </c:pt>
                <c:pt idx="617">
                  <c:v>1234.08478719</c:v>
                </c:pt>
                <c:pt idx="618">
                  <c:v>1236.4031230700002</c:v>
                </c:pt>
                <c:pt idx="619">
                  <c:v>1238.6945824300001</c:v>
                </c:pt>
                <c:pt idx="620">
                  <c:v>1241.3025411000001</c:v>
                </c:pt>
                <c:pt idx="621">
                  <c:v>1241.3025411000001</c:v>
                </c:pt>
                <c:pt idx="622">
                  <c:v>1246.46691117</c:v>
                </c:pt>
                <c:pt idx="623">
                  <c:v>1253.5450374400002</c:v>
                </c:pt>
                <c:pt idx="624">
                  <c:v>1256.1490887200002</c:v>
                </c:pt>
                <c:pt idx="625">
                  <c:v>1258.8611643600002</c:v>
                </c:pt>
                <c:pt idx="626">
                  <c:v>1261.3581011900001</c:v>
                </c:pt>
                <c:pt idx="627">
                  <c:v>1261.3581011900001</c:v>
                </c:pt>
                <c:pt idx="628">
                  <c:v>1266.6095216399999</c:v>
                </c:pt>
                <c:pt idx="629">
                  <c:v>1269.04526992</c:v>
                </c:pt>
                <c:pt idx="630">
                  <c:v>1271.6858704599999</c:v>
                </c:pt>
                <c:pt idx="631">
                  <c:v>1274.1657527900002</c:v>
                </c:pt>
                <c:pt idx="632">
                  <c:v>1276.7697789900001</c:v>
                </c:pt>
                <c:pt idx="633">
                  <c:v>1279.28085592</c:v>
                </c:pt>
                <c:pt idx="634">
                  <c:v>1281.7418051100001</c:v>
                </c:pt>
                <c:pt idx="635">
                  <c:v>1284.1934146400001</c:v>
                </c:pt>
                <c:pt idx="636">
                  <c:v>1286.77819864</c:v>
                </c:pt>
                <c:pt idx="637">
                  <c:v>1289.3033400100001</c:v>
                </c:pt>
                <c:pt idx="638">
                  <c:v>1289.3033400100001</c:v>
                </c:pt>
                <c:pt idx="639">
                  <c:v>1289.3033400100001</c:v>
                </c:pt>
                <c:pt idx="640">
                  <c:v>1297.1054104300001</c:v>
                </c:pt>
                <c:pt idx="641">
                  <c:v>1297.1054104300001</c:v>
                </c:pt>
                <c:pt idx="642">
                  <c:v>1302.3947041900001</c:v>
                </c:pt>
                <c:pt idx="643">
                  <c:v>1302.3947041900001</c:v>
                </c:pt>
                <c:pt idx="644">
                  <c:v>1307.9513300600001</c:v>
                </c:pt>
                <c:pt idx="645">
                  <c:v>1310.6814447200002</c:v>
                </c:pt>
                <c:pt idx="646">
                  <c:v>1313.4515271500002</c:v>
                </c:pt>
                <c:pt idx="647">
                  <c:v>1315.9198149700001</c:v>
                </c:pt>
                <c:pt idx="648">
                  <c:v>1315.9198149700001</c:v>
                </c:pt>
                <c:pt idx="649">
                  <c:v>1320.95431136</c:v>
                </c:pt>
                <c:pt idx="650">
                  <c:v>1323.58362171</c:v>
                </c:pt>
                <c:pt idx="651">
                  <c:v>1325.93123294</c:v>
                </c:pt>
                <c:pt idx="652">
                  <c:v>1333.4923909400002</c:v>
                </c:pt>
                <c:pt idx="653">
                  <c:v>1336.04698549</c:v>
                </c:pt>
                <c:pt idx="654">
                  <c:v>1338.5508159800002</c:v>
                </c:pt>
                <c:pt idx="655">
                  <c:v>1341.1541386400002</c:v>
                </c:pt>
                <c:pt idx="656">
                  <c:v>1343.5276495200001</c:v>
                </c:pt>
                <c:pt idx="657">
                  <c:v>1345.9588148600001</c:v>
                </c:pt>
                <c:pt idx="658">
                  <c:v>1348.43231891</c:v>
                </c:pt>
                <c:pt idx="659">
                  <c:v>1351.0594573000001</c:v>
                </c:pt>
                <c:pt idx="660">
                  <c:v>1353.56646901</c:v>
                </c:pt>
                <c:pt idx="661">
                  <c:v>1356.1073375400001</c:v>
                </c:pt>
                <c:pt idx="662">
                  <c:v>1356.1073375400001</c:v>
                </c:pt>
                <c:pt idx="663">
                  <c:v>1361.1639571600001</c:v>
                </c:pt>
                <c:pt idx="664">
                  <c:v>1363.6914393900001</c:v>
                </c:pt>
                <c:pt idx="665">
                  <c:v>1366.0020697800001</c:v>
                </c:pt>
                <c:pt idx="666">
                  <c:v>1366.0020697800001</c:v>
                </c:pt>
                <c:pt idx="667">
                  <c:v>1370.6837126200001</c:v>
                </c:pt>
                <c:pt idx="668">
                  <c:v>1373.0198830500001</c:v>
                </c:pt>
                <c:pt idx="669">
                  <c:v>1375.4470578800001</c:v>
                </c:pt>
                <c:pt idx="670">
                  <c:v>1375.4470578800001</c:v>
                </c:pt>
                <c:pt idx="671">
                  <c:v>1375.4470578800001</c:v>
                </c:pt>
                <c:pt idx="672">
                  <c:v>1382.1335178200002</c:v>
                </c:pt>
                <c:pt idx="673">
                  <c:v>1384.51472784</c:v>
                </c:pt>
                <c:pt idx="674">
                  <c:v>1386.9911255100001</c:v>
                </c:pt>
                <c:pt idx="675">
                  <c:v>1389.4987156</c:v>
                </c:pt>
                <c:pt idx="676">
                  <c:v>1391.97680618</c:v>
                </c:pt>
                <c:pt idx="677">
                  <c:v>1394.60207283</c:v>
                </c:pt>
                <c:pt idx="678">
                  <c:v>1397.18053504</c:v>
                </c:pt>
                <c:pt idx="679">
                  <c:v>1399.59456593</c:v>
                </c:pt>
                <c:pt idx="680">
                  <c:v>1401.8372309000001</c:v>
                </c:pt>
                <c:pt idx="681">
                  <c:v>1403.9803046100001</c:v>
                </c:pt>
                <c:pt idx="682">
                  <c:v>1403.9803046100001</c:v>
                </c:pt>
                <c:pt idx="683">
                  <c:v>1411.06721631</c:v>
                </c:pt>
                <c:pt idx="684">
                  <c:v>1411.06721631</c:v>
                </c:pt>
                <c:pt idx="685">
                  <c:v>1414.75386409</c:v>
                </c:pt>
                <c:pt idx="686">
                  <c:v>1414.75386409</c:v>
                </c:pt>
                <c:pt idx="687">
                  <c:v>1414.75386409</c:v>
                </c:pt>
                <c:pt idx="688">
                  <c:v>1419.93204687</c:v>
                </c:pt>
                <c:pt idx="689">
                  <c:v>1421.5266166400002</c:v>
                </c:pt>
                <c:pt idx="690">
                  <c:v>1423.14829353</c:v>
                </c:pt>
                <c:pt idx="691">
                  <c:v>1424.6595770900001</c:v>
                </c:pt>
                <c:pt idx="692">
                  <c:v>1426.1847470700002</c:v>
                </c:pt>
                <c:pt idx="693">
                  <c:v>1427.6883242000001</c:v>
                </c:pt>
                <c:pt idx="694">
                  <c:v>1428.91872048</c:v>
                </c:pt>
                <c:pt idx="695">
                  <c:v>1428.91872048</c:v>
                </c:pt>
                <c:pt idx="696">
                  <c:v>1433.7246037700002</c:v>
                </c:pt>
                <c:pt idx="697">
                  <c:v>1434.8069061400001</c:v>
                </c:pt>
                <c:pt idx="698">
                  <c:v>1435.7853429000002</c:v>
                </c:pt>
                <c:pt idx="699">
                  <c:v>1435.7853429000002</c:v>
                </c:pt>
                <c:pt idx="700">
                  <c:v>1437.9575250400001</c:v>
                </c:pt>
                <c:pt idx="701">
                  <c:v>1438.9669200600001</c:v>
                </c:pt>
                <c:pt idx="702">
                  <c:v>1439.96966868</c:v>
                </c:pt>
                <c:pt idx="703">
                  <c:v>1440.93426935</c:v>
                </c:pt>
                <c:pt idx="704">
                  <c:v>1441.7263868300001</c:v>
                </c:pt>
                <c:pt idx="705">
                  <c:v>1444.1866417400001</c:v>
                </c:pt>
                <c:pt idx="706">
                  <c:v>1444.9063723700001</c:v>
                </c:pt>
                <c:pt idx="707">
                  <c:v>1445.5907137300001</c:v>
                </c:pt>
                <c:pt idx="708">
                  <c:v>1446.4213289000002</c:v>
                </c:pt>
                <c:pt idx="709">
                  <c:v>1447.2242813</c:v>
                </c:pt>
                <c:pt idx="710">
                  <c:v>1448.02049498</c:v>
                </c:pt>
                <c:pt idx="711">
                  <c:v>1448.9416634300001</c:v>
                </c:pt>
                <c:pt idx="712">
                  <c:v>1449.78749096</c:v>
                </c:pt>
                <c:pt idx="713">
                  <c:v>1450.61730874</c:v>
                </c:pt>
                <c:pt idx="714">
                  <c:v>1451.4446430100002</c:v>
                </c:pt>
                <c:pt idx="715">
                  <c:v>1452.3046559900001</c:v>
                </c:pt>
                <c:pt idx="716">
                  <c:v>1453.0727905400001</c:v>
                </c:pt>
                <c:pt idx="717">
                  <c:v>1453.9643182900002</c:v>
                </c:pt>
                <c:pt idx="718">
                  <c:v>1454.7153800900001</c:v>
                </c:pt>
                <c:pt idx="719">
                  <c:v>1455.5095087</c:v>
                </c:pt>
                <c:pt idx="720">
                  <c:v>1456.1593903600001</c:v>
                </c:pt>
                <c:pt idx="721">
                  <c:v>1457.0032065800001</c:v>
                </c:pt>
                <c:pt idx="722">
                  <c:v>1459.52488885</c:v>
                </c:pt>
                <c:pt idx="723">
                  <c:v>1460.10911248</c:v>
                </c:pt>
                <c:pt idx="724">
                  <c:v>1460.73703082</c:v>
                </c:pt>
                <c:pt idx="725">
                  <c:v>1461.6723167100001</c:v>
                </c:pt>
                <c:pt idx="726">
                  <c:v>1462.4047821200002</c:v>
                </c:pt>
                <c:pt idx="727">
                  <c:v>1463.09221927</c:v>
                </c:pt>
                <c:pt idx="728">
                  <c:v>1463.7709739700001</c:v>
                </c:pt>
                <c:pt idx="729">
                  <c:v>1464.4608630300002</c:v>
                </c:pt>
                <c:pt idx="730">
                  <c:v>1465.02636381</c:v>
                </c:pt>
                <c:pt idx="731">
                  <c:v>1489.02636381</c:v>
                </c:pt>
                <c:pt idx="732">
                  <c:v>1532.1670038100001</c:v>
                </c:pt>
              </c:numCache>
            </c:numRef>
          </c:xVal>
          <c:yVal>
            <c:numRef>
              <c:f>'Knik River (1121)'!$B$36:$B$768</c:f>
              <c:numCache>
                <c:formatCode>General</c:formatCode>
                <c:ptCount val="733"/>
                <c:pt idx="0">
                  <c:v>35</c:v>
                </c:pt>
                <c:pt idx="1">
                  <c:v>15.400000000000002</c:v>
                </c:pt>
                <c:pt idx="2">
                  <c:v>12.013211370000002</c:v>
                </c:pt>
                <c:pt idx="3">
                  <c:v>12.013211370000002</c:v>
                </c:pt>
                <c:pt idx="4">
                  <c:v>12.029627100000003</c:v>
                </c:pt>
                <c:pt idx="5">
                  <c:v>11.971065650000002</c:v>
                </c:pt>
                <c:pt idx="6">
                  <c:v>11.995939590000003</c:v>
                </c:pt>
                <c:pt idx="7">
                  <c:v>11.995939590000003</c:v>
                </c:pt>
                <c:pt idx="8">
                  <c:v>11.913893510000001</c:v>
                </c:pt>
                <c:pt idx="9">
                  <c:v>11.913893510000001</c:v>
                </c:pt>
                <c:pt idx="10">
                  <c:v>11.913893510000001</c:v>
                </c:pt>
                <c:pt idx="11">
                  <c:v>11.905436190000003</c:v>
                </c:pt>
                <c:pt idx="12">
                  <c:v>11.807137150000003</c:v>
                </c:pt>
                <c:pt idx="13">
                  <c:v>11.839807410000002</c:v>
                </c:pt>
                <c:pt idx="14">
                  <c:v>11.807137150000003</c:v>
                </c:pt>
                <c:pt idx="15">
                  <c:v>11.740944760000001</c:v>
                </c:pt>
                <c:pt idx="16">
                  <c:v>11.774179250000003</c:v>
                </c:pt>
                <c:pt idx="17">
                  <c:v>11.740944760000001</c:v>
                </c:pt>
                <c:pt idx="18">
                  <c:v>11.740944760000001</c:v>
                </c:pt>
                <c:pt idx="19">
                  <c:v>11.740944760000001</c:v>
                </c:pt>
                <c:pt idx="20">
                  <c:v>11.740944760000001</c:v>
                </c:pt>
                <c:pt idx="21">
                  <c:v>11.700581120000002</c:v>
                </c:pt>
                <c:pt idx="22">
                  <c:v>11.700581120000002</c:v>
                </c:pt>
                <c:pt idx="23">
                  <c:v>11.700581120000002</c:v>
                </c:pt>
                <c:pt idx="24">
                  <c:v>11.659772840000002</c:v>
                </c:pt>
                <c:pt idx="25">
                  <c:v>11.659772840000002</c:v>
                </c:pt>
                <c:pt idx="26">
                  <c:v>11.659772840000002</c:v>
                </c:pt>
                <c:pt idx="27">
                  <c:v>11.544484940000002</c:v>
                </c:pt>
                <c:pt idx="28">
                  <c:v>11.511671950000002</c:v>
                </c:pt>
                <c:pt idx="29">
                  <c:v>11.511671950000002</c:v>
                </c:pt>
                <c:pt idx="30">
                  <c:v>11.478477560000002</c:v>
                </c:pt>
                <c:pt idx="31">
                  <c:v>11.413357860000001</c:v>
                </c:pt>
                <c:pt idx="32">
                  <c:v>11.446046270000002</c:v>
                </c:pt>
                <c:pt idx="33">
                  <c:v>11.446046270000002</c:v>
                </c:pt>
                <c:pt idx="34">
                  <c:v>11.478477560000002</c:v>
                </c:pt>
                <c:pt idx="35">
                  <c:v>11.413357860000001</c:v>
                </c:pt>
                <c:pt idx="36">
                  <c:v>11.380421000000002</c:v>
                </c:pt>
                <c:pt idx="37">
                  <c:v>11.413357860000001</c:v>
                </c:pt>
                <c:pt idx="38">
                  <c:v>11.380421000000002</c:v>
                </c:pt>
                <c:pt idx="39">
                  <c:v>11.413357860000001</c:v>
                </c:pt>
                <c:pt idx="40">
                  <c:v>11.347243960000002</c:v>
                </c:pt>
                <c:pt idx="41">
                  <c:v>11.347243960000002</c:v>
                </c:pt>
                <c:pt idx="42">
                  <c:v>11.347243960000002</c:v>
                </c:pt>
                <c:pt idx="43">
                  <c:v>11.265961890000003</c:v>
                </c:pt>
                <c:pt idx="44">
                  <c:v>11.347243960000002</c:v>
                </c:pt>
                <c:pt idx="45">
                  <c:v>11.265961890000003</c:v>
                </c:pt>
                <c:pt idx="46">
                  <c:v>11.306795250000002</c:v>
                </c:pt>
                <c:pt idx="47">
                  <c:v>11.347243960000002</c:v>
                </c:pt>
                <c:pt idx="48">
                  <c:v>11.306795250000002</c:v>
                </c:pt>
                <c:pt idx="49">
                  <c:v>11.306795250000002</c:v>
                </c:pt>
                <c:pt idx="50">
                  <c:v>11.224759270000003</c:v>
                </c:pt>
                <c:pt idx="51">
                  <c:v>11.265961890000003</c:v>
                </c:pt>
                <c:pt idx="52">
                  <c:v>11.265961890000003</c:v>
                </c:pt>
                <c:pt idx="53">
                  <c:v>11.234081300000003</c:v>
                </c:pt>
                <c:pt idx="54">
                  <c:v>11.234081300000003</c:v>
                </c:pt>
                <c:pt idx="55">
                  <c:v>11.268090010000002</c:v>
                </c:pt>
                <c:pt idx="56">
                  <c:v>11.299734530000002</c:v>
                </c:pt>
                <c:pt idx="57">
                  <c:v>11.340276350000003</c:v>
                </c:pt>
                <c:pt idx="58">
                  <c:v>11.380421000000002</c:v>
                </c:pt>
                <c:pt idx="59">
                  <c:v>11.340276350000003</c:v>
                </c:pt>
                <c:pt idx="60">
                  <c:v>11.380421000000002</c:v>
                </c:pt>
                <c:pt idx="61">
                  <c:v>11.340276350000003</c:v>
                </c:pt>
                <c:pt idx="62">
                  <c:v>11.380421000000002</c:v>
                </c:pt>
                <c:pt idx="63">
                  <c:v>11.347243960000002</c:v>
                </c:pt>
                <c:pt idx="64">
                  <c:v>11.306795250000002</c:v>
                </c:pt>
                <c:pt idx="65">
                  <c:v>11.306795250000002</c:v>
                </c:pt>
                <c:pt idx="66">
                  <c:v>11.234081300000003</c:v>
                </c:pt>
                <c:pt idx="67">
                  <c:v>11.234081300000003</c:v>
                </c:pt>
                <c:pt idx="68">
                  <c:v>11.347243960000002</c:v>
                </c:pt>
                <c:pt idx="69">
                  <c:v>11.275225530000002</c:v>
                </c:pt>
                <c:pt idx="70">
                  <c:v>11.132081900000003</c:v>
                </c:pt>
                <c:pt idx="71">
                  <c:v>11.170490860000001</c:v>
                </c:pt>
                <c:pt idx="72">
                  <c:v>11.096412140000002</c:v>
                </c:pt>
                <c:pt idx="73">
                  <c:v>11.086004290000002</c:v>
                </c:pt>
                <c:pt idx="74">
                  <c:v>11.019488050000003</c:v>
                </c:pt>
                <c:pt idx="75">
                  <c:v>10.798746940000001</c:v>
                </c:pt>
                <c:pt idx="76">
                  <c:v>10.815516300000002</c:v>
                </c:pt>
                <c:pt idx="77">
                  <c:v>10.855534580000002</c:v>
                </c:pt>
                <c:pt idx="78">
                  <c:v>10.815516300000002</c:v>
                </c:pt>
                <c:pt idx="79">
                  <c:v>10.855534580000002</c:v>
                </c:pt>
                <c:pt idx="80">
                  <c:v>10.855534580000002</c:v>
                </c:pt>
                <c:pt idx="81">
                  <c:v>10.855534580000002</c:v>
                </c:pt>
                <c:pt idx="82">
                  <c:v>10.855534580000002</c:v>
                </c:pt>
                <c:pt idx="83">
                  <c:v>10.855534580000002</c:v>
                </c:pt>
                <c:pt idx="84">
                  <c:v>10.822619080000003</c:v>
                </c:pt>
                <c:pt idx="85">
                  <c:v>10.782337870000003</c:v>
                </c:pt>
                <c:pt idx="86">
                  <c:v>10.750782710000003</c:v>
                </c:pt>
                <c:pt idx="87">
                  <c:v>10.686017070000002</c:v>
                </c:pt>
                <c:pt idx="88">
                  <c:v>10.602956430000003</c:v>
                </c:pt>
                <c:pt idx="89">
                  <c:v>10.570273750000002</c:v>
                </c:pt>
                <c:pt idx="90">
                  <c:v>10.570273750000002</c:v>
                </c:pt>
                <c:pt idx="91">
                  <c:v>10.560226090000002</c:v>
                </c:pt>
                <c:pt idx="92">
                  <c:v>10.602180480000001</c:v>
                </c:pt>
                <c:pt idx="93">
                  <c:v>10.560226090000002</c:v>
                </c:pt>
                <c:pt idx="94">
                  <c:v>10.560226090000002</c:v>
                </c:pt>
                <c:pt idx="95">
                  <c:v>10.560226090000002</c:v>
                </c:pt>
                <c:pt idx="96">
                  <c:v>10.560226090000002</c:v>
                </c:pt>
                <c:pt idx="97">
                  <c:v>10.602180480000001</c:v>
                </c:pt>
                <c:pt idx="98">
                  <c:v>10.528080030000002</c:v>
                </c:pt>
                <c:pt idx="99">
                  <c:v>10.528080030000002</c:v>
                </c:pt>
                <c:pt idx="100">
                  <c:v>10.494979780000001</c:v>
                </c:pt>
                <c:pt idx="101">
                  <c:v>10.455331170000001</c:v>
                </c:pt>
                <c:pt idx="102">
                  <c:v>10.455331170000001</c:v>
                </c:pt>
                <c:pt idx="103">
                  <c:v>10.324027760000003</c:v>
                </c:pt>
                <c:pt idx="104">
                  <c:v>10.324027760000003</c:v>
                </c:pt>
                <c:pt idx="105">
                  <c:v>10.274121960000002</c:v>
                </c:pt>
                <c:pt idx="106">
                  <c:v>10.283135870000002</c:v>
                </c:pt>
                <c:pt idx="107">
                  <c:v>10.251018360000003</c:v>
                </c:pt>
                <c:pt idx="108">
                  <c:v>10.382347550000002</c:v>
                </c:pt>
                <c:pt idx="109">
                  <c:v>10.424215810000003</c:v>
                </c:pt>
                <c:pt idx="110">
                  <c:v>10.390504250000003</c:v>
                </c:pt>
                <c:pt idx="111">
                  <c:v>10.494225560000002</c:v>
                </c:pt>
                <c:pt idx="112">
                  <c:v>10.428979480000002</c:v>
                </c:pt>
                <c:pt idx="113">
                  <c:v>10.422551120000001</c:v>
                </c:pt>
                <c:pt idx="114">
                  <c:v>10.355716370000003</c:v>
                </c:pt>
                <c:pt idx="115">
                  <c:v>10.396076070000003</c:v>
                </c:pt>
                <c:pt idx="116">
                  <c:v>10.389587170000002</c:v>
                </c:pt>
                <c:pt idx="117">
                  <c:v>10.389587170000002</c:v>
                </c:pt>
                <c:pt idx="118">
                  <c:v>10.428979480000002</c:v>
                </c:pt>
                <c:pt idx="119">
                  <c:v>10.428979480000002</c:v>
                </c:pt>
                <c:pt idx="120">
                  <c:v>10.396076070000003</c:v>
                </c:pt>
                <c:pt idx="121">
                  <c:v>10.388853510000002</c:v>
                </c:pt>
                <c:pt idx="122">
                  <c:v>10.388853510000002</c:v>
                </c:pt>
                <c:pt idx="123">
                  <c:v>10.348425580000002</c:v>
                </c:pt>
                <c:pt idx="124">
                  <c:v>10.388853510000002</c:v>
                </c:pt>
                <c:pt idx="125">
                  <c:v>10.465483160000002</c:v>
                </c:pt>
                <c:pt idx="126">
                  <c:v>10.465483160000002</c:v>
                </c:pt>
                <c:pt idx="127">
                  <c:v>10.712498800000002</c:v>
                </c:pt>
                <c:pt idx="128">
                  <c:v>10.787640240000002</c:v>
                </c:pt>
                <c:pt idx="129">
                  <c:v>10.953864820000003</c:v>
                </c:pt>
                <c:pt idx="130">
                  <c:v>10.855534580000002</c:v>
                </c:pt>
                <c:pt idx="131">
                  <c:v>10.855534580000002</c:v>
                </c:pt>
                <c:pt idx="132">
                  <c:v>10.782337870000003</c:v>
                </c:pt>
                <c:pt idx="133">
                  <c:v>10.709902090000002</c:v>
                </c:pt>
                <c:pt idx="134">
                  <c:v>10.537398270000002</c:v>
                </c:pt>
                <c:pt idx="135">
                  <c:v>10.528080030000002</c:v>
                </c:pt>
                <c:pt idx="136">
                  <c:v>10.573398360000002</c:v>
                </c:pt>
                <c:pt idx="137">
                  <c:v>10.821537600000003</c:v>
                </c:pt>
                <c:pt idx="138">
                  <c:v>10.997070600000002</c:v>
                </c:pt>
                <c:pt idx="139">
                  <c:v>10.939299520000002</c:v>
                </c:pt>
                <c:pt idx="140">
                  <c:v>10.849325190000002</c:v>
                </c:pt>
                <c:pt idx="141">
                  <c:v>10.709902090000002</c:v>
                </c:pt>
                <c:pt idx="142">
                  <c:v>10.634658240000002</c:v>
                </c:pt>
                <c:pt idx="143">
                  <c:v>10.703382230000003</c:v>
                </c:pt>
                <c:pt idx="144">
                  <c:v>10.777802050000002</c:v>
                </c:pt>
                <c:pt idx="145">
                  <c:v>11.033302930000001</c:v>
                </c:pt>
                <c:pt idx="146">
                  <c:v>11.094118630000002</c:v>
                </c:pt>
                <c:pt idx="147">
                  <c:v>11.265961890000003</c:v>
                </c:pt>
                <c:pt idx="148">
                  <c:v>11.265961890000003</c:v>
                </c:pt>
                <c:pt idx="149">
                  <c:v>11.201949620000002</c:v>
                </c:pt>
                <c:pt idx="150">
                  <c:v>11.128408260000002</c:v>
                </c:pt>
                <c:pt idx="151">
                  <c:v>11.053735820000002</c:v>
                </c:pt>
                <c:pt idx="152">
                  <c:v>10.874059980000002</c:v>
                </c:pt>
                <c:pt idx="153">
                  <c:v>10.775157030000003</c:v>
                </c:pt>
                <c:pt idx="154">
                  <c:v>10.815516300000002</c:v>
                </c:pt>
                <c:pt idx="155">
                  <c:v>10.780636780000002</c:v>
                </c:pt>
                <c:pt idx="156">
                  <c:v>11.041966470000002</c:v>
                </c:pt>
                <c:pt idx="157">
                  <c:v>11.277181580000002</c:v>
                </c:pt>
                <c:pt idx="158">
                  <c:v>11.478477560000002</c:v>
                </c:pt>
                <c:pt idx="159">
                  <c:v>11.478477560000002</c:v>
                </c:pt>
                <c:pt idx="160">
                  <c:v>11.487978930000002</c:v>
                </c:pt>
                <c:pt idx="161">
                  <c:v>11.446046270000002</c:v>
                </c:pt>
                <c:pt idx="162">
                  <c:v>11.520092940000001</c:v>
                </c:pt>
                <c:pt idx="163">
                  <c:v>11.520092940000001</c:v>
                </c:pt>
                <c:pt idx="164">
                  <c:v>11.561317140000002</c:v>
                </c:pt>
                <c:pt idx="165">
                  <c:v>11.602132320000003</c:v>
                </c:pt>
                <c:pt idx="166">
                  <c:v>11.602132320000003</c:v>
                </c:pt>
                <c:pt idx="167">
                  <c:v>11.642519560000002</c:v>
                </c:pt>
                <c:pt idx="168">
                  <c:v>11.675874770000002</c:v>
                </c:pt>
                <c:pt idx="169">
                  <c:v>11.530828640000003</c:v>
                </c:pt>
                <c:pt idx="170">
                  <c:v>11.385397550000002</c:v>
                </c:pt>
                <c:pt idx="171">
                  <c:v>11.376284450000002</c:v>
                </c:pt>
                <c:pt idx="172">
                  <c:v>11.301885900000002</c:v>
                </c:pt>
                <c:pt idx="173">
                  <c:v>11.239227720000002</c:v>
                </c:pt>
                <c:pt idx="174">
                  <c:v>11.204958510000001</c:v>
                </c:pt>
                <c:pt idx="175">
                  <c:v>11.160158990000003</c:v>
                </c:pt>
                <c:pt idx="176">
                  <c:v>11.118036140000001</c:v>
                </c:pt>
                <c:pt idx="177">
                  <c:v>11.118036140000001</c:v>
                </c:pt>
                <c:pt idx="178">
                  <c:v>11.085111540000003</c:v>
                </c:pt>
                <c:pt idx="179">
                  <c:v>11.046872180000001</c:v>
                </c:pt>
                <c:pt idx="180">
                  <c:v>11.019597410000003</c:v>
                </c:pt>
                <c:pt idx="181">
                  <c:v>10.946430670000002</c:v>
                </c:pt>
                <c:pt idx="182">
                  <c:v>10.930021170000003</c:v>
                </c:pt>
                <c:pt idx="183">
                  <c:v>10.855534580000002</c:v>
                </c:pt>
                <c:pt idx="184">
                  <c:v>10.789501160000002</c:v>
                </c:pt>
                <c:pt idx="185">
                  <c:v>10.686017070000002</c:v>
                </c:pt>
                <c:pt idx="186">
                  <c:v>10.612189990000001</c:v>
                </c:pt>
                <c:pt idx="187">
                  <c:v>10.614377220000002</c:v>
                </c:pt>
                <c:pt idx="188">
                  <c:v>10.564111290000003</c:v>
                </c:pt>
                <c:pt idx="189">
                  <c:v>10.724285690000002</c:v>
                </c:pt>
                <c:pt idx="190">
                  <c:v>10.684231580000002</c:v>
                </c:pt>
                <c:pt idx="191">
                  <c:v>10.684231580000002</c:v>
                </c:pt>
                <c:pt idx="192">
                  <c:v>10.578583140000003</c:v>
                </c:pt>
                <c:pt idx="193">
                  <c:v>10.537398270000002</c:v>
                </c:pt>
                <c:pt idx="194">
                  <c:v>10.431064760000002</c:v>
                </c:pt>
                <c:pt idx="195">
                  <c:v>10.283135870000002</c:v>
                </c:pt>
                <c:pt idx="196">
                  <c:v>10.217835660000002</c:v>
                </c:pt>
                <c:pt idx="197">
                  <c:v>10.187621700000001</c:v>
                </c:pt>
                <c:pt idx="198">
                  <c:v>10.283135870000002</c:v>
                </c:pt>
                <c:pt idx="199">
                  <c:v>10.357353380000003</c:v>
                </c:pt>
                <c:pt idx="200">
                  <c:v>10.396076070000003</c:v>
                </c:pt>
                <c:pt idx="201">
                  <c:v>10.362991960000002</c:v>
                </c:pt>
                <c:pt idx="202">
                  <c:v>10.461697580000003</c:v>
                </c:pt>
                <c:pt idx="203">
                  <c:v>10.461697580000003</c:v>
                </c:pt>
                <c:pt idx="204">
                  <c:v>10.494225560000002</c:v>
                </c:pt>
                <c:pt idx="205">
                  <c:v>10.494225560000002</c:v>
                </c:pt>
                <c:pt idx="206">
                  <c:v>10.461697580000003</c:v>
                </c:pt>
                <c:pt idx="207">
                  <c:v>10.428979480000002</c:v>
                </c:pt>
                <c:pt idx="208">
                  <c:v>10.362991960000002</c:v>
                </c:pt>
                <c:pt idx="209">
                  <c:v>10.396076070000003</c:v>
                </c:pt>
                <c:pt idx="210">
                  <c:v>10.388853510000002</c:v>
                </c:pt>
                <c:pt idx="211">
                  <c:v>10.322404250000002</c:v>
                </c:pt>
                <c:pt idx="212">
                  <c:v>10.331177760000003</c:v>
                </c:pt>
                <c:pt idx="213">
                  <c:v>10.281528930000002</c:v>
                </c:pt>
                <c:pt idx="214">
                  <c:v>10.208045150000002</c:v>
                </c:pt>
                <c:pt idx="215">
                  <c:v>10.183787520000003</c:v>
                </c:pt>
                <c:pt idx="216">
                  <c:v>9.9640815100000033</c:v>
                </c:pt>
                <c:pt idx="217">
                  <c:v>9.7925234800000034</c:v>
                </c:pt>
                <c:pt idx="218">
                  <c:v>9.5695252600000025</c:v>
                </c:pt>
                <c:pt idx="219">
                  <c:v>9.3181235700000009</c:v>
                </c:pt>
                <c:pt idx="220">
                  <c:v>9.0387659000000014</c:v>
                </c:pt>
                <c:pt idx="221">
                  <c:v>8.9630997000000026</c:v>
                </c:pt>
                <c:pt idx="222">
                  <c:v>8.6123281800000022</c:v>
                </c:pt>
                <c:pt idx="223">
                  <c:v>8.5645604600000027</c:v>
                </c:pt>
                <c:pt idx="224">
                  <c:v>8.4793585200000017</c:v>
                </c:pt>
                <c:pt idx="225">
                  <c:v>8.3501107600000033</c:v>
                </c:pt>
                <c:pt idx="226">
                  <c:v>8.2066040200000021</c:v>
                </c:pt>
                <c:pt idx="227">
                  <c:v>8.143087610000002</c:v>
                </c:pt>
                <c:pt idx="228">
                  <c:v>8.0112404000000019</c:v>
                </c:pt>
                <c:pt idx="229">
                  <c:v>7.9039402300000026</c:v>
                </c:pt>
                <c:pt idx="230">
                  <c:v>7.8292101600000024</c:v>
                </c:pt>
                <c:pt idx="231">
                  <c:v>7.6981846300000019</c:v>
                </c:pt>
                <c:pt idx="232">
                  <c:v>7.6967735100000025</c:v>
                </c:pt>
                <c:pt idx="233">
                  <c:v>7.5650447800000018</c:v>
                </c:pt>
                <c:pt idx="234">
                  <c:v>7.3336315700000014</c:v>
                </c:pt>
                <c:pt idx="235">
                  <c:v>7.1333791200000025</c:v>
                </c:pt>
                <c:pt idx="236">
                  <c:v>7.1751783100000015</c:v>
                </c:pt>
                <c:pt idx="237">
                  <c:v>7.1653922800000025</c:v>
                </c:pt>
                <c:pt idx="238">
                  <c:v>7.0258808100000021</c:v>
                </c:pt>
                <c:pt idx="239">
                  <c:v>6.9532862300000016</c:v>
                </c:pt>
                <c:pt idx="240">
                  <c:v>6.9550438300000028</c:v>
                </c:pt>
                <c:pt idx="241">
                  <c:v>6.7017113700000017</c:v>
                </c:pt>
                <c:pt idx="242">
                  <c:v>6.4986770900000028</c:v>
                </c:pt>
                <c:pt idx="243">
                  <c:v>6.4234348600000022</c:v>
                </c:pt>
                <c:pt idx="244">
                  <c:v>6.5266471500000023</c:v>
                </c:pt>
                <c:pt idx="245">
                  <c:v>6.4543242100000029</c:v>
                </c:pt>
                <c:pt idx="246">
                  <c:v>6.5010664900000013</c:v>
                </c:pt>
                <c:pt idx="247">
                  <c:v>6.6356302300000021</c:v>
                </c:pt>
                <c:pt idx="248">
                  <c:v>6.8449497600000022</c:v>
                </c:pt>
                <c:pt idx="249">
                  <c:v>6.8200684900000024</c:v>
                </c:pt>
                <c:pt idx="250">
                  <c:v>6.8200684900000024</c:v>
                </c:pt>
                <c:pt idx="251">
                  <c:v>6.7063788700000018</c:v>
                </c:pt>
                <c:pt idx="252">
                  <c:v>6.6419667400000026</c:v>
                </c:pt>
                <c:pt idx="253">
                  <c:v>6.4600049500000019</c:v>
                </c:pt>
                <c:pt idx="254">
                  <c:v>6.3446056000000013</c:v>
                </c:pt>
                <c:pt idx="255">
                  <c:v>6.2464398300000017</c:v>
                </c:pt>
                <c:pt idx="256">
                  <c:v>5.9855835000000024</c:v>
                </c:pt>
                <c:pt idx="257">
                  <c:v>5.8806894000000014</c:v>
                </c:pt>
                <c:pt idx="258">
                  <c:v>5.7493906600000013</c:v>
                </c:pt>
                <c:pt idx="259">
                  <c:v>5.5911100700000027</c:v>
                </c:pt>
                <c:pt idx="260">
                  <c:v>5.346811940000002</c:v>
                </c:pt>
                <c:pt idx="261">
                  <c:v>5.2552327200000022</c:v>
                </c:pt>
                <c:pt idx="262">
                  <c:v>5.3274723600000016</c:v>
                </c:pt>
                <c:pt idx="263">
                  <c:v>5.2451985500000013</c:v>
                </c:pt>
                <c:pt idx="264">
                  <c:v>5.3608447100000021</c:v>
                </c:pt>
                <c:pt idx="265">
                  <c:v>5.3847272400000019</c:v>
                </c:pt>
                <c:pt idx="266">
                  <c:v>5.5000716000000018</c:v>
                </c:pt>
                <c:pt idx="267">
                  <c:v>5.3936572900000019</c:v>
                </c:pt>
                <c:pt idx="268">
                  <c:v>5.3610052400000026</c:v>
                </c:pt>
                <c:pt idx="269">
                  <c:v>5.3196267900000027</c:v>
                </c:pt>
                <c:pt idx="270">
                  <c:v>5.2148170700000023</c:v>
                </c:pt>
                <c:pt idx="271">
                  <c:v>5.1170655100000015</c:v>
                </c:pt>
                <c:pt idx="272">
                  <c:v>5.0438465700000013</c:v>
                </c:pt>
                <c:pt idx="273">
                  <c:v>4.9754314000000015</c:v>
                </c:pt>
                <c:pt idx="274">
                  <c:v>4.7623188000000027</c:v>
                </c:pt>
                <c:pt idx="275">
                  <c:v>4.6896021900000022</c:v>
                </c:pt>
                <c:pt idx="276">
                  <c:v>4.6156603500000024</c:v>
                </c:pt>
                <c:pt idx="277">
                  <c:v>4.5503589200000025</c:v>
                </c:pt>
                <c:pt idx="278">
                  <c:v>4.4575893300000029</c:v>
                </c:pt>
                <c:pt idx="279">
                  <c:v>4.4018298100000024</c:v>
                </c:pt>
                <c:pt idx="280">
                  <c:v>4.4023553300000025</c:v>
                </c:pt>
                <c:pt idx="281">
                  <c:v>4.5050498600000015</c:v>
                </c:pt>
                <c:pt idx="282">
                  <c:v>4.5447484700000018</c:v>
                </c:pt>
                <c:pt idx="283">
                  <c:v>4.622457230000002</c:v>
                </c:pt>
                <c:pt idx="284">
                  <c:v>4.7286174200000026</c:v>
                </c:pt>
                <c:pt idx="285">
                  <c:v>5.1163624700000021</c:v>
                </c:pt>
                <c:pt idx="286">
                  <c:v>5.1140776000000017</c:v>
                </c:pt>
                <c:pt idx="287">
                  <c:v>5.1555681700000022</c:v>
                </c:pt>
                <c:pt idx="288">
                  <c:v>5.0814622600000021</c:v>
                </c:pt>
                <c:pt idx="289">
                  <c:v>5.0811509100000016</c:v>
                </c:pt>
                <c:pt idx="290">
                  <c:v>5.0737335100000021</c:v>
                </c:pt>
                <c:pt idx="291">
                  <c:v>4.935835250000002</c:v>
                </c:pt>
                <c:pt idx="292">
                  <c:v>4.9027886300000016</c:v>
                </c:pt>
                <c:pt idx="293">
                  <c:v>4.7880717300000022</c:v>
                </c:pt>
                <c:pt idx="294">
                  <c:v>4.6574735700000023</c:v>
                </c:pt>
                <c:pt idx="295">
                  <c:v>4.7231306300000018</c:v>
                </c:pt>
                <c:pt idx="296">
                  <c:v>4.5891569200000024</c:v>
                </c:pt>
                <c:pt idx="297">
                  <c:v>4.3919718000000021</c:v>
                </c:pt>
                <c:pt idx="298">
                  <c:v>4.4998151600000025</c:v>
                </c:pt>
                <c:pt idx="299">
                  <c:v>4.662123290000002</c:v>
                </c:pt>
                <c:pt idx="300">
                  <c:v>4.8704854200000014</c:v>
                </c:pt>
                <c:pt idx="301">
                  <c:v>5.0410180900000015</c:v>
                </c:pt>
                <c:pt idx="302">
                  <c:v>4.9019297700000024</c:v>
                </c:pt>
                <c:pt idx="303">
                  <c:v>4.7880717300000022</c:v>
                </c:pt>
                <c:pt idx="304">
                  <c:v>4.8609482200000027</c:v>
                </c:pt>
                <c:pt idx="305">
                  <c:v>4.8763652800000017</c:v>
                </c:pt>
                <c:pt idx="306">
                  <c:v>4.8030353300000019</c:v>
                </c:pt>
                <c:pt idx="307">
                  <c:v>4.6471758900000015</c:v>
                </c:pt>
                <c:pt idx="308">
                  <c:v>4.7941505800000019</c:v>
                </c:pt>
                <c:pt idx="309">
                  <c:v>4.8267520000000026</c:v>
                </c:pt>
                <c:pt idx="310">
                  <c:v>4.9417944400000025</c:v>
                </c:pt>
                <c:pt idx="311">
                  <c:v>4.9847825800000027</c:v>
                </c:pt>
                <c:pt idx="312">
                  <c:v>5.1988512800000013</c:v>
                </c:pt>
                <c:pt idx="313">
                  <c:v>5.2342223000000025</c:v>
                </c:pt>
                <c:pt idx="314">
                  <c:v>5.2401112300000019</c:v>
                </c:pt>
                <c:pt idx="315">
                  <c:v>5.3722990700000022</c:v>
                </c:pt>
                <c:pt idx="316">
                  <c:v>5.4632796000000017</c:v>
                </c:pt>
                <c:pt idx="317">
                  <c:v>5.3988333200000014</c:v>
                </c:pt>
                <c:pt idx="318">
                  <c:v>5.3610052400000026</c:v>
                </c:pt>
                <c:pt idx="319">
                  <c:v>5.4591202100000018</c:v>
                </c:pt>
                <c:pt idx="320">
                  <c:v>5.3870814800000026</c:v>
                </c:pt>
                <c:pt idx="321">
                  <c:v>5.4266316100000029</c:v>
                </c:pt>
                <c:pt idx="322">
                  <c:v>5.2377953500000025</c:v>
                </c:pt>
                <c:pt idx="323">
                  <c:v>5.3274723600000016</c:v>
                </c:pt>
                <c:pt idx="324">
                  <c:v>5.2057915400000017</c:v>
                </c:pt>
                <c:pt idx="325">
                  <c:v>5.2864965900000023</c:v>
                </c:pt>
                <c:pt idx="326">
                  <c:v>5.1719740100000013</c:v>
                </c:pt>
                <c:pt idx="327">
                  <c:v>5.2292782900000017</c:v>
                </c:pt>
                <c:pt idx="328">
                  <c:v>5.1890295200000018</c:v>
                </c:pt>
                <c:pt idx="329">
                  <c:v>5.1562743600000029</c:v>
                </c:pt>
                <c:pt idx="330">
                  <c:v>5.1645196400000017</c:v>
                </c:pt>
                <c:pt idx="331">
                  <c:v>5.1230497200000027</c:v>
                </c:pt>
                <c:pt idx="332">
                  <c:v>5.1988512800000013</c:v>
                </c:pt>
                <c:pt idx="333">
                  <c:v>5.0824157700000026</c:v>
                </c:pt>
                <c:pt idx="334">
                  <c:v>5.0855681800000028</c:v>
                </c:pt>
                <c:pt idx="335">
                  <c:v>5.2247282600000027</c:v>
                </c:pt>
                <c:pt idx="336">
                  <c:v>5.2579097400000023</c:v>
                </c:pt>
                <c:pt idx="337">
                  <c:v>5.3810002400000023</c:v>
                </c:pt>
                <c:pt idx="338">
                  <c:v>5.3870814800000026</c:v>
                </c:pt>
                <c:pt idx="339">
                  <c:v>5.5747539900000014</c:v>
                </c:pt>
                <c:pt idx="340">
                  <c:v>5.502048870000003</c:v>
                </c:pt>
                <c:pt idx="341">
                  <c:v>5.5347658200000023</c:v>
                </c:pt>
                <c:pt idx="342">
                  <c:v>5.721952080000003</c:v>
                </c:pt>
                <c:pt idx="343">
                  <c:v>5.5662498500000019</c:v>
                </c:pt>
                <c:pt idx="344">
                  <c:v>5.6092817800000017</c:v>
                </c:pt>
                <c:pt idx="345">
                  <c:v>5.5662498500000019</c:v>
                </c:pt>
                <c:pt idx="346">
                  <c:v>5.6077961200000015</c:v>
                </c:pt>
                <c:pt idx="347">
                  <c:v>5.8640643900000029</c:v>
                </c:pt>
                <c:pt idx="348">
                  <c:v>5.8219371100000021</c:v>
                </c:pt>
                <c:pt idx="349">
                  <c:v>5.757830300000002</c:v>
                </c:pt>
                <c:pt idx="350">
                  <c:v>6.1853669400000015</c:v>
                </c:pt>
                <c:pt idx="351">
                  <c:v>6.2897804100000023</c:v>
                </c:pt>
                <c:pt idx="352">
                  <c:v>6.3261762900000029</c:v>
                </c:pt>
                <c:pt idx="353">
                  <c:v>6.4944267000000018</c:v>
                </c:pt>
                <c:pt idx="354">
                  <c:v>6.5330818500000021</c:v>
                </c:pt>
                <c:pt idx="355">
                  <c:v>6.5339133200000017</c:v>
                </c:pt>
                <c:pt idx="356">
                  <c:v>6.5008004600000024</c:v>
                </c:pt>
                <c:pt idx="357">
                  <c:v>6.2464398300000017</c:v>
                </c:pt>
                <c:pt idx="358">
                  <c:v>6.2133615800000026</c:v>
                </c:pt>
                <c:pt idx="359">
                  <c:v>6.2133615800000026</c:v>
                </c:pt>
                <c:pt idx="360">
                  <c:v>6.1399079100000016</c:v>
                </c:pt>
                <c:pt idx="361">
                  <c:v>6.0738906300000028</c:v>
                </c:pt>
                <c:pt idx="362">
                  <c:v>6.1391165500000024</c:v>
                </c:pt>
                <c:pt idx="363">
                  <c:v>6.1735369600000016</c:v>
                </c:pt>
                <c:pt idx="364">
                  <c:v>6.1410509800000028</c:v>
                </c:pt>
                <c:pt idx="365">
                  <c:v>6.1065481600000027</c:v>
                </c:pt>
                <c:pt idx="366">
                  <c:v>6.0765074500000029</c:v>
                </c:pt>
                <c:pt idx="367">
                  <c:v>5.9737920700000018</c:v>
                </c:pt>
                <c:pt idx="368">
                  <c:v>6.0812613400000028</c:v>
                </c:pt>
                <c:pt idx="369">
                  <c:v>6.3596448600000013</c:v>
                </c:pt>
                <c:pt idx="370">
                  <c:v>6.4760955000000013</c:v>
                </c:pt>
                <c:pt idx="371">
                  <c:v>6.4344822500000021</c:v>
                </c:pt>
                <c:pt idx="372">
                  <c:v>6.5742835100000026</c:v>
                </c:pt>
                <c:pt idx="373">
                  <c:v>6.4944267000000018</c:v>
                </c:pt>
                <c:pt idx="374">
                  <c:v>6.4299711000000013</c:v>
                </c:pt>
                <c:pt idx="375">
                  <c:v>6.2263356900000026</c:v>
                </c:pt>
                <c:pt idx="376">
                  <c:v>6.0700367900000014</c:v>
                </c:pt>
                <c:pt idx="377">
                  <c:v>5.8337177100000019</c:v>
                </c:pt>
                <c:pt idx="378">
                  <c:v>5.6741559800000019</c:v>
                </c:pt>
                <c:pt idx="379">
                  <c:v>5.6403843400000024</c:v>
                </c:pt>
                <c:pt idx="380">
                  <c:v>5.6790211100000025</c:v>
                </c:pt>
                <c:pt idx="381">
                  <c:v>5.7130691200000019</c:v>
                </c:pt>
                <c:pt idx="382">
                  <c:v>5.7881726700000016</c:v>
                </c:pt>
                <c:pt idx="383">
                  <c:v>5.8978731800000013</c:v>
                </c:pt>
                <c:pt idx="384">
                  <c:v>5.9756865200000018</c:v>
                </c:pt>
                <c:pt idx="385">
                  <c:v>6.049116340000003</c:v>
                </c:pt>
                <c:pt idx="386">
                  <c:v>5.8355809800000014</c:v>
                </c:pt>
                <c:pt idx="387">
                  <c:v>5.9300983300000016</c:v>
                </c:pt>
                <c:pt idx="388">
                  <c:v>5.8606209400000022</c:v>
                </c:pt>
                <c:pt idx="389">
                  <c:v>5.8287631000000015</c:v>
                </c:pt>
                <c:pt idx="390">
                  <c:v>5.781057340000002</c:v>
                </c:pt>
                <c:pt idx="391">
                  <c:v>6.0013550900000023</c:v>
                </c:pt>
                <c:pt idx="392">
                  <c:v>5.927741870000002</c:v>
                </c:pt>
                <c:pt idx="393">
                  <c:v>5.9596767000000028</c:v>
                </c:pt>
                <c:pt idx="394">
                  <c:v>5.856795390000002</c:v>
                </c:pt>
                <c:pt idx="395">
                  <c:v>5.861726250000002</c:v>
                </c:pt>
                <c:pt idx="396">
                  <c:v>5.822085180000002</c:v>
                </c:pt>
                <c:pt idx="397">
                  <c:v>5.7829098500000029</c:v>
                </c:pt>
                <c:pt idx="398">
                  <c:v>5.861726250000002</c:v>
                </c:pt>
                <c:pt idx="399">
                  <c:v>5.9695295700000024</c:v>
                </c:pt>
                <c:pt idx="400">
                  <c:v>5.9745670800000017</c:v>
                </c:pt>
                <c:pt idx="401">
                  <c:v>6.0455627600000028</c:v>
                </c:pt>
                <c:pt idx="402">
                  <c:v>6.225473400000002</c:v>
                </c:pt>
                <c:pt idx="403">
                  <c:v>6.4494527500000025</c:v>
                </c:pt>
                <c:pt idx="404">
                  <c:v>6.5228567200000018</c:v>
                </c:pt>
                <c:pt idx="405">
                  <c:v>6.6533009800000027</c:v>
                </c:pt>
                <c:pt idx="406">
                  <c:v>6.6815763500000021</c:v>
                </c:pt>
                <c:pt idx="407">
                  <c:v>6.6834834100000027</c:v>
                </c:pt>
                <c:pt idx="408">
                  <c:v>6.7901954100000026</c:v>
                </c:pt>
                <c:pt idx="409">
                  <c:v>6.8567086300000017</c:v>
                </c:pt>
                <c:pt idx="410">
                  <c:v>7.0058693600000019</c:v>
                </c:pt>
                <c:pt idx="411">
                  <c:v>7.1081642500000015</c:v>
                </c:pt>
                <c:pt idx="412">
                  <c:v>7.1479192600000019</c:v>
                </c:pt>
                <c:pt idx="413">
                  <c:v>7.2135374600000013</c:v>
                </c:pt>
                <c:pt idx="414">
                  <c:v>7.1807787500000018</c:v>
                </c:pt>
                <c:pt idx="415">
                  <c:v>7.2461939600000029</c:v>
                </c:pt>
                <c:pt idx="416">
                  <c:v>7.1081642500000015</c:v>
                </c:pt>
                <c:pt idx="417">
                  <c:v>7.0673472700000026</c:v>
                </c:pt>
                <c:pt idx="418">
                  <c:v>6.9695856300000028</c:v>
                </c:pt>
                <c:pt idx="419">
                  <c:v>6.8241215700000026</c:v>
                </c:pt>
                <c:pt idx="420">
                  <c:v>6.6052946200000022</c:v>
                </c:pt>
                <c:pt idx="421">
                  <c:v>6.5378166100000019</c:v>
                </c:pt>
                <c:pt idx="422">
                  <c:v>6.5043193400000021</c:v>
                </c:pt>
                <c:pt idx="423">
                  <c:v>6.4402613800000026</c:v>
                </c:pt>
                <c:pt idx="424">
                  <c:v>6.4760955000000013</c:v>
                </c:pt>
                <c:pt idx="425">
                  <c:v>6.7198896000000019</c:v>
                </c:pt>
                <c:pt idx="426">
                  <c:v>6.8050952900000024</c:v>
                </c:pt>
                <c:pt idx="427">
                  <c:v>6.984289470000002</c:v>
                </c:pt>
                <c:pt idx="428">
                  <c:v>7.1180244800000025</c:v>
                </c:pt>
                <c:pt idx="429">
                  <c:v>7.1909337300000029</c:v>
                </c:pt>
                <c:pt idx="430">
                  <c:v>7.4226710900000024</c:v>
                </c:pt>
                <c:pt idx="431">
                  <c:v>7.4364983600000025</c:v>
                </c:pt>
                <c:pt idx="432">
                  <c:v>7.5338076400000018</c:v>
                </c:pt>
                <c:pt idx="433">
                  <c:v>7.2812253600000023</c:v>
                </c:pt>
                <c:pt idx="434">
                  <c:v>7.1854404700000014</c:v>
                </c:pt>
                <c:pt idx="435">
                  <c:v>7.1431838600000024</c:v>
                </c:pt>
                <c:pt idx="436">
                  <c:v>7.261458720000002</c:v>
                </c:pt>
                <c:pt idx="437">
                  <c:v>7.2135625700000023</c:v>
                </c:pt>
                <c:pt idx="438">
                  <c:v>7.4287412600000025</c:v>
                </c:pt>
                <c:pt idx="439">
                  <c:v>7.2495765400000014</c:v>
                </c:pt>
                <c:pt idx="440">
                  <c:v>7.2274770800000017</c:v>
                </c:pt>
                <c:pt idx="441">
                  <c:v>7.3163546500000027</c:v>
                </c:pt>
                <c:pt idx="442">
                  <c:v>7.437563250000002</c:v>
                </c:pt>
                <c:pt idx="443">
                  <c:v>7.7500089000000019</c:v>
                </c:pt>
                <c:pt idx="444">
                  <c:v>7.8954306100000018</c:v>
                </c:pt>
                <c:pt idx="445">
                  <c:v>7.9939040800000019</c:v>
                </c:pt>
                <c:pt idx="446">
                  <c:v>8.0010150000000024</c:v>
                </c:pt>
                <c:pt idx="447">
                  <c:v>8.0342253900000031</c:v>
                </c:pt>
                <c:pt idx="448">
                  <c:v>7.9681487600000018</c:v>
                </c:pt>
                <c:pt idx="449">
                  <c:v>7.9275418100000019</c:v>
                </c:pt>
                <c:pt idx="450">
                  <c:v>7.8534972100000022</c:v>
                </c:pt>
                <c:pt idx="451">
                  <c:v>7.7798910300000017</c:v>
                </c:pt>
                <c:pt idx="452">
                  <c:v>7.682135070000002</c:v>
                </c:pt>
                <c:pt idx="453">
                  <c:v>7.4616646400000022</c:v>
                </c:pt>
                <c:pt idx="454">
                  <c:v>7.3640353300000019</c:v>
                </c:pt>
                <c:pt idx="455">
                  <c:v>7.2486609500000014</c:v>
                </c:pt>
                <c:pt idx="456">
                  <c:v>7.1837269700000022</c:v>
                </c:pt>
                <c:pt idx="457">
                  <c:v>6.9550438300000028</c:v>
                </c:pt>
                <c:pt idx="458">
                  <c:v>6.7595122600000028</c:v>
                </c:pt>
                <c:pt idx="459">
                  <c:v>6.7801381800000016</c:v>
                </c:pt>
                <c:pt idx="460">
                  <c:v>6.7582760000000022</c:v>
                </c:pt>
                <c:pt idx="461">
                  <c:v>7.0734294900000023</c:v>
                </c:pt>
                <c:pt idx="462">
                  <c:v>7.1186140600000023</c:v>
                </c:pt>
                <c:pt idx="463">
                  <c:v>7.4821807600000021</c:v>
                </c:pt>
                <c:pt idx="464">
                  <c:v>7.8040745000000022</c:v>
                </c:pt>
                <c:pt idx="465">
                  <c:v>8.0005596200000024</c:v>
                </c:pt>
                <c:pt idx="466">
                  <c:v>8.3540921500000032</c:v>
                </c:pt>
                <c:pt idx="467">
                  <c:v>8.4205089500000021</c:v>
                </c:pt>
                <c:pt idx="468">
                  <c:v>8.5698103000000021</c:v>
                </c:pt>
                <c:pt idx="469">
                  <c:v>8.6666018900000026</c:v>
                </c:pt>
                <c:pt idx="470">
                  <c:v>8.7065686500000012</c:v>
                </c:pt>
                <c:pt idx="471">
                  <c:v>8.5681831800000019</c:v>
                </c:pt>
                <c:pt idx="472">
                  <c:v>8.4216071400000025</c:v>
                </c:pt>
                <c:pt idx="473">
                  <c:v>8.2079702200000018</c:v>
                </c:pt>
                <c:pt idx="474">
                  <c:v>8.0687350900000023</c:v>
                </c:pt>
                <c:pt idx="475">
                  <c:v>7.8867549000000023</c:v>
                </c:pt>
                <c:pt idx="476">
                  <c:v>7.7886482200000025</c:v>
                </c:pt>
                <c:pt idx="477">
                  <c:v>7.7890889700000026</c:v>
                </c:pt>
                <c:pt idx="478">
                  <c:v>7.7564920400000021</c:v>
                </c:pt>
                <c:pt idx="479">
                  <c:v>7.6843304300000019</c:v>
                </c:pt>
                <c:pt idx="480">
                  <c:v>7.6782253700000025</c:v>
                </c:pt>
                <c:pt idx="481">
                  <c:v>7.7181637000000025</c:v>
                </c:pt>
                <c:pt idx="482">
                  <c:v>7.6032312800000019</c:v>
                </c:pt>
                <c:pt idx="483">
                  <c:v>7.9141404200000025</c:v>
                </c:pt>
                <c:pt idx="484">
                  <c:v>8.0509731400000017</c:v>
                </c:pt>
                <c:pt idx="485">
                  <c:v>8.500234810000002</c:v>
                </c:pt>
                <c:pt idx="486">
                  <c:v>8.7835088100000025</c:v>
                </c:pt>
                <c:pt idx="487">
                  <c:v>8.7161805100000009</c:v>
                </c:pt>
                <c:pt idx="488">
                  <c:v>8.7806488500000022</c:v>
                </c:pt>
                <c:pt idx="489">
                  <c:v>8.6818608100000034</c:v>
                </c:pt>
                <c:pt idx="490">
                  <c:v>8.6654557400000023</c:v>
                </c:pt>
                <c:pt idx="491">
                  <c:v>8.5915269200000033</c:v>
                </c:pt>
                <c:pt idx="492">
                  <c:v>8.4602890800000026</c:v>
                </c:pt>
                <c:pt idx="493">
                  <c:v>8.4275407500000021</c:v>
                </c:pt>
                <c:pt idx="494">
                  <c:v>8.3946702300000027</c:v>
                </c:pt>
                <c:pt idx="495">
                  <c:v>8.3540921500000032</c:v>
                </c:pt>
                <c:pt idx="496">
                  <c:v>8.2800310500000016</c:v>
                </c:pt>
                <c:pt idx="497">
                  <c:v>8.2800310500000016</c:v>
                </c:pt>
                <c:pt idx="498">
                  <c:v>8.2476948300000021</c:v>
                </c:pt>
                <c:pt idx="499">
                  <c:v>8.1743012900000025</c:v>
                </c:pt>
                <c:pt idx="500">
                  <c:v>8.0271482500000033</c:v>
                </c:pt>
                <c:pt idx="501">
                  <c:v>8.0673249000000027</c:v>
                </c:pt>
                <c:pt idx="502">
                  <c:v>7.9953830900000025</c:v>
                </c:pt>
                <c:pt idx="503">
                  <c:v>8.0271482500000033</c:v>
                </c:pt>
                <c:pt idx="504">
                  <c:v>7.9867832300000021</c:v>
                </c:pt>
                <c:pt idx="505">
                  <c:v>7.9867832300000021</c:v>
                </c:pt>
                <c:pt idx="506">
                  <c:v>7.9533972500000019</c:v>
                </c:pt>
                <c:pt idx="507">
                  <c:v>7.9867832300000021</c:v>
                </c:pt>
                <c:pt idx="508">
                  <c:v>7.9867832300000021</c:v>
                </c:pt>
                <c:pt idx="509">
                  <c:v>7.9548667100000019</c:v>
                </c:pt>
                <c:pt idx="510">
                  <c:v>7.8180666400000023</c:v>
                </c:pt>
                <c:pt idx="511">
                  <c:v>7.712530280000002</c:v>
                </c:pt>
                <c:pt idx="512">
                  <c:v>7.5653906900000019</c:v>
                </c:pt>
                <c:pt idx="513">
                  <c:v>7.449401970000002</c:v>
                </c:pt>
                <c:pt idx="514">
                  <c:v>7.2825540500000017</c:v>
                </c:pt>
                <c:pt idx="515">
                  <c:v>7.2486609500000014</c:v>
                </c:pt>
                <c:pt idx="516">
                  <c:v>7.3595708100000028</c:v>
                </c:pt>
                <c:pt idx="517">
                  <c:v>7.4692438800000023</c:v>
                </c:pt>
                <c:pt idx="518">
                  <c:v>7.7847331900000025</c:v>
                </c:pt>
                <c:pt idx="519">
                  <c:v>7.7776405800000017</c:v>
                </c:pt>
                <c:pt idx="520">
                  <c:v>7.9023619600000021</c:v>
                </c:pt>
                <c:pt idx="521">
                  <c:v>7.8045443300000024</c:v>
                </c:pt>
                <c:pt idx="522">
                  <c:v>7.7313568800000025</c:v>
                </c:pt>
                <c:pt idx="523">
                  <c:v>7.487670630000002</c:v>
                </c:pt>
                <c:pt idx="524">
                  <c:v>7.3578923000000014</c:v>
                </c:pt>
                <c:pt idx="525">
                  <c:v>7.1735423000000029</c:v>
                </c:pt>
                <c:pt idx="526">
                  <c:v>7.1415553400000018</c:v>
                </c:pt>
                <c:pt idx="527">
                  <c:v>7.3922296100000029</c:v>
                </c:pt>
                <c:pt idx="528">
                  <c:v>7.7199026500000025</c:v>
                </c:pt>
                <c:pt idx="529">
                  <c:v>8.1897319300000024</c:v>
                </c:pt>
                <c:pt idx="530">
                  <c:v>8.3871163100000032</c:v>
                </c:pt>
                <c:pt idx="531">
                  <c:v>8.4275407500000021</c:v>
                </c:pt>
                <c:pt idx="532">
                  <c:v>8.4602890800000026</c:v>
                </c:pt>
                <c:pt idx="533">
                  <c:v>8.3800377300000015</c:v>
                </c:pt>
                <c:pt idx="534">
                  <c:v>8.5264050700000027</c:v>
                </c:pt>
                <c:pt idx="535">
                  <c:v>8.707723200000002</c:v>
                </c:pt>
                <c:pt idx="536">
                  <c:v>8.7806488500000022</c:v>
                </c:pt>
                <c:pt idx="537">
                  <c:v>8.6513680500000021</c:v>
                </c:pt>
                <c:pt idx="538">
                  <c:v>8.4959097900000025</c:v>
                </c:pt>
                <c:pt idx="539">
                  <c:v>8.2028704500000025</c:v>
                </c:pt>
                <c:pt idx="540">
                  <c:v>8.1684258100000022</c:v>
                </c:pt>
                <c:pt idx="541">
                  <c:v>8.0190330900000024</c:v>
                </c:pt>
                <c:pt idx="542">
                  <c:v>7.9857606300000024</c:v>
                </c:pt>
                <c:pt idx="543">
                  <c:v>7.9199047600000023</c:v>
                </c:pt>
                <c:pt idx="544">
                  <c:v>7.9523799400000019</c:v>
                </c:pt>
                <c:pt idx="545">
                  <c:v>7.9523799400000019</c:v>
                </c:pt>
                <c:pt idx="546">
                  <c:v>7.8063394000000024</c:v>
                </c:pt>
                <c:pt idx="547">
                  <c:v>7.7061644700000018</c:v>
                </c:pt>
                <c:pt idx="548">
                  <c:v>7.8102057100000017</c:v>
                </c:pt>
                <c:pt idx="549">
                  <c:v>8.0651393400000018</c:v>
                </c:pt>
                <c:pt idx="550">
                  <c:v>8.3747938500000032</c:v>
                </c:pt>
                <c:pt idx="551">
                  <c:v>8.6994507700000021</c:v>
                </c:pt>
                <c:pt idx="552">
                  <c:v>8.8483128300000011</c:v>
                </c:pt>
                <c:pt idx="553">
                  <c:v>8.8873430400000011</c:v>
                </c:pt>
                <c:pt idx="554">
                  <c:v>8.9196891000000029</c:v>
                </c:pt>
                <c:pt idx="555">
                  <c:v>8.8543326100000019</c:v>
                </c:pt>
                <c:pt idx="556">
                  <c:v>8.7721902100000015</c:v>
                </c:pt>
                <c:pt idx="557">
                  <c:v>8.7721902100000015</c:v>
                </c:pt>
                <c:pt idx="558">
                  <c:v>8.731076060000003</c:v>
                </c:pt>
                <c:pt idx="559">
                  <c:v>8.6897635600000029</c:v>
                </c:pt>
                <c:pt idx="560">
                  <c:v>8.7227649600000028</c:v>
                </c:pt>
                <c:pt idx="561">
                  <c:v>8.8378118800000021</c:v>
                </c:pt>
                <c:pt idx="562">
                  <c:v>8.8462736100000026</c:v>
                </c:pt>
                <c:pt idx="563">
                  <c:v>8.8462736100000026</c:v>
                </c:pt>
                <c:pt idx="564">
                  <c:v>8.9529687900000035</c:v>
                </c:pt>
                <c:pt idx="565">
                  <c:v>9.1340830400000019</c:v>
                </c:pt>
                <c:pt idx="566">
                  <c:v>9.3478508200000014</c:v>
                </c:pt>
                <c:pt idx="567">
                  <c:v>9.5274488300000009</c:v>
                </c:pt>
                <c:pt idx="568">
                  <c:v>9.6415152200000023</c:v>
                </c:pt>
                <c:pt idx="569">
                  <c:v>9.4145209400000027</c:v>
                </c:pt>
                <c:pt idx="570">
                  <c:v>9.1682980100000009</c:v>
                </c:pt>
                <c:pt idx="571">
                  <c:v>9.1020937400000008</c:v>
                </c:pt>
                <c:pt idx="572">
                  <c:v>9.1020937400000008</c:v>
                </c:pt>
                <c:pt idx="573">
                  <c:v>9.1340830400000019</c:v>
                </c:pt>
                <c:pt idx="574">
                  <c:v>9.0275931400000022</c:v>
                </c:pt>
                <c:pt idx="575">
                  <c:v>8.7755651600000029</c:v>
                </c:pt>
                <c:pt idx="576">
                  <c:v>8.3537862700000023</c:v>
                </c:pt>
                <c:pt idx="577">
                  <c:v>8.2230519000000015</c:v>
                </c:pt>
                <c:pt idx="578">
                  <c:v>8.2285125900000011</c:v>
                </c:pt>
                <c:pt idx="579">
                  <c:v>8.4368253300000013</c:v>
                </c:pt>
                <c:pt idx="580">
                  <c:v>8.6180080100000023</c:v>
                </c:pt>
                <c:pt idx="581">
                  <c:v>8.6496220800000021</c:v>
                </c:pt>
                <c:pt idx="582">
                  <c:v>7.4855386800000021</c:v>
                </c:pt>
                <c:pt idx="583">
                  <c:v>7.4878548800000022</c:v>
                </c:pt>
                <c:pt idx="584">
                  <c:v>7.9193830700000021</c:v>
                </c:pt>
                <c:pt idx="585">
                  <c:v>8.4297943100000019</c:v>
                </c:pt>
                <c:pt idx="586">
                  <c:v>8.6510506100000022</c:v>
                </c:pt>
                <c:pt idx="587">
                  <c:v>8.5543021600000024</c:v>
                </c:pt>
                <c:pt idx="588">
                  <c:v>8.3982852300000026</c:v>
                </c:pt>
                <c:pt idx="589">
                  <c:v>8.4412915600000034</c:v>
                </c:pt>
                <c:pt idx="590">
                  <c:v>8.6239731800000019</c:v>
                </c:pt>
                <c:pt idx="591">
                  <c:v>8.7692004000000026</c:v>
                </c:pt>
                <c:pt idx="592">
                  <c:v>8.808918450000002</c:v>
                </c:pt>
                <c:pt idx="593">
                  <c:v>8.923590100000002</c:v>
                </c:pt>
                <c:pt idx="594">
                  <c:v>9.0225684400000024</c:v>
                </c:pt>
                <c:pt idx="595">
                  <c:v>9.1664811500000027</c:v>
                </c:pt>
                <c:pt idx="596">
                  <c:v>8.9258573500000011</c:v>
                </c:pt>
                <c:pt idx="597">
                  <c:v>8.7733584600000025</c:v>
                </c:pt>
                <c:pt idx="598">
                  <c:v>8.9280245700000016</c:v>
                </c:pt>
                <c:pt idx="599">
                  <c:v>9.332577210000002</c:v>
                </c:pt>
                <c:pt idx="600">
                  <c:v>9.732505230000001</c:v>
                </c:pt>
                <c:pt idx="601">
                  <c:v>9.9205905600000008</c:v>
                </c:pt>
                <c:pt idx="602">
                  <c:v>10.002433490000001</c:v>
                </c:pt>
                <c:pt idx="603">
                  <c:v>10.133677610000003</c:v>
                </c:pt>
                <c:pt idx="604">
                  <c:v>10.133677610000003</c:v>
                </c:pt>
                <c:pt idx="605">
                  <c:v>10.133677610000003</c:v>
                </c:pt>
                <c:pt idx="606">
                  <c:v>10.166401950000001</c:v>
                </c:pt>
                <c:pt idx="607">
                  <c:v>10.133677610000003</c:v>
                </c:pt>
                <c:pt idx="608">
                  <c:v>10.100781080000001</c:v>
                </c:pt>
                <c:pt idx="609">
                  <c:v>10.067716360000002</c:v>
                </c:pt>
                <c:pt idx="610">
                  <c:v>9.9695397100000029</c:v>
                </c:pt>
                <c:pt idx="611">
                  <c:v>9.7193838900000031</c:v>
                </c:pt>
                <c:pt idx="612">
                  <c:v>9.1764739100000021</c:v>
                </c:pt>
                <c:pt idx="613">
                  <c:v>8.6010174700000022</c:v>
                </c:pt>
                <c:pt idx="614">
                  <c:v>8.3623441900000017</c:v>
                </c:pt>
                <c:pt idx="615">
                  <c:v>8.2892146300000018</c:v>
                </c:pt>
                <c:pt idx="616">
                  <c:v>8.5154360200000028</c:v>
                </c:pt>
                <c:pt idx="617">
                  <c:v>8.6408670400000034</c:v>
                </c:pt>
                <c:pt idx="618">
                  <c:v>8.8929575800000009</c:v>
                </c:pt>
                <c:pt idx="619">
                  <c:v>9.011130620000003</c:v>
                </c:pt>
                <c:pt idx="620">
                  <c:v>9.1880989200000016</c:v>
                </c:pt>
                <c:pt idx="621">
                  <c:v>9.5839010700000031</c:v>
                </c:pt>
                <c:pt idx="622">
                  <c:v>9.838700870000002</c:v>
                </c:pt>
                <c:pt idx="623">
                  <c:v>9.3407075300000031</c:v>
                </c:pt>
                <c:pt idx="624">
                  <c:v>9.2333849500000014</c:v>
                </c:pt>
                <c:pt idx="625">
                  <c:v>9.1340830400000019</c:v>
                </c:pt>
                <c:pt idx="626">
                  <c:v>9.0208023600000011</c:v>
                </c:pt>
                <c:pt idx="627">
                  <c:v>8.8387314400000019</c:v>
                </c:pt>
                <c:pt idx="628">
                  <c:v>8.7745267100000017</c:v>
                </c:pt>
                <c:pt idx="629">
                  <c:v>8.563810550000003</c:v>
                </c:pt>
                <c:pt idx="630">
                  <c:v>8.2675279100000019</c:v>
                </c:pt>
                <c:pt idx="631">
                  <c:v>8.1999569100000009</c:v>
                </c:pt>
                <c:pt idx="632">
                  <c:v>8.3669663700000019</c:v>
                </c:pt>
                <c:pt idx="633">
                  <c:v>8.5113156100000023</c:v>
                </c:pt>
                <c:pt idx="634">
                  <c:v>8.6294884000000032</c:v>
                </c:pt>
                <c:pt idx="635">
                  <c:v>8.7184287600000019</c:v>
                </c:pt>
                <c:pt idx="636">
                  <c:v>9.0361766600000024</c:v>
                </c:pt>
                <c:pt idx="637">
                  <c:v>9.1665754900000032</c:v>
                </c:pt>
                <c:pt idx="638">
                  <c:v>9.4445784400000026</c:v>
                </c:pt>
                <c:pt idx="639">
                  <c:v>9.3721892000000011</c:v>
                </c:pt>
                <c:pt idx="640">
                  <c:v>9.1588661300000034</c:v>
                </c:pt>
                <c:pt idx="641">
                  <c:v>8.9775237300000015</c:v>
                </c:pt>
                <c:pt idx="642">
                  <c:v>8.7582600000000017</c:v>
                </c:pt>
                <c:pt idx="643">
                  <c:v>8.5210368700000032</c:v>
                </c:pt>
                <c:pt idx="644">
                  <c:v>8.3317854600000025</c:v>
                </c:pt>
                <c:pt idx="645">
                  <c:v>8.1839454100000033</c:v>
                </c:pt>
                <c:pt idx="646">
                  <c:v>8.043413720000002</c:v>
                </c:pt>
                <c:pt idx="647">
                  <c:v>8.0078785600000018</c:v>
                </c:pt>
                <c:pt idx="648">
                  <c:v>8.3743074800000024</c:v>
                </c:pt>
                <c:pt idx="649">
                  <c:v>8.7250129200000011</c:v>
                </c:pt>
                <c:pt idx="650">
                  <c:v>8.9402578700000017</c:v>
                </c:pt>
                <c:pt idx="651">
                  <c:v>8.9802535500000022</c:v>
                </c:pt>
                <c:pt idx="652">
                  <c:v>8.5856271000000017</c:v>
                </c:pt>
                <c:pt idx="653">
                  <c:v>8.4299540300000011</c:v>
                </c:pt>
                <c:pt idx="654">
                  <c:v>8.1180677700000032</c:v>
                </c:pt>
                <c:pt idx="655">
                  <c:v>7.8152185400000018</c:v>
                </c:pt>
                <c:pt idx="656">
                  <c:v>7.4943783100000019</c:v>
                </c:pt>
                <c:pt idx="657">
                  <c:v>7.2154360900000025</c:v>
                </c:pt>
                <c:pt idx="658">
                  <c:v>6.9280729200000017</c:v>
                </c:pt>
                <c:pt idx="659">
                  <c:v>6.7872584100000015</c:v>
                </c:pt>
                <c:pt idx="660">
                  <c:v>6.460782830000003</c:v>
                </c:pt>
                <c:pt idx="661">
                  <c:v>6.3371222600000028</c:v>
                </c:pt>
                <c:pt idx="662">
                  <c:v>6.2251447000000013</c:v>
                </c:pt>
                <c:pt idx="663">
                  <c:v>6.5838214800000028</c:v>
                </c:pt>
                <c:pt idx="664">
                  <c:v>7.0217147900000025</c:v>
                </c:pt>
                <c:pt idx="665">
                  <c:v>7.3310742900000019</c:v>
                </c:pt>
                <c:pt idx="666">
                  <c:v>7.5019464600000019</c:v>
                </c:pt>
                <c:pt idx="667">
                  <c:v>7.2812764700000017</c:v>
                </c:pt>
                <c:pt idx="668">
                  <c:v>7.0360375200000025</c:v>
                </c:pt>
                <c:pt idx="669">
                  <c:v>6.8238817500000017</c:v>
                </c:pt>
                <c:pt idx="670">
                  <c:v>6.6028022600000025</c:v>
                </c:pt>
                <c:pt idx="671">
                  <c:v>6.315432460000002</c:v>
                </c:pt>
                <c:pt idx="672">
                  <c:v>6.2087238800000026</c:v>
                </c:pt>
                <c:pt idx="673">
                  <c:v>5.9519917500000012</c:v>
                </c:pt>
                <c:pt idx="674">
                  <c:v>5.7406738900000018</c:v>
                </c:pt>
                <c:pt idx="675">
                  <c:v>5.382306950000002</c:v>
                </c:pt>
                <c:pt idx="676">
                  <c:v>4.8872919000000028</c:v>
                </c:pt>
                <c:pt idx="677">
                  <c:v>4.5770680100000014</c:v>
                </c:pt>
                <c:pt idx="678">
                  <c:v>4.4927023600000027</c:v>
                </c:pt>
                <c:pt idx="679">
                  <c:v>4.2087473400000022</c:v>
                </c:pt>
                <c:pt idx="680">
                  <c:v>4.2932677900000016</c:v>
                </c:pt>
                <c:pt idx="681">
                  <c:v>4.4599041400000026</c:v>
                </c:pt>
                <c:pt idx="682">
                  <c:v>4.1336822200000025</c:v>
                </c:pt>
                <c:pt idx="683">
                  <c:v>3.7058493400000021</c:v>
                </c:pt>
                <c:pt idx="684">
                  <c:v>3.6721879600000022</c:v>
                </c:pt>
                <c:pt idx="685">
                  <c:v>3.8178145000000026</c:v>
                </c:pt>
                <c:pt idx="686">
                  <c:v>3.9597039200000026</c:v>
                </c:pt>
                <c:pt idx="687">
                  <c:v>4.1476669900000029</c:v>
                </c:pt>
                <c:pt idx="688">
                  <c:v>4.2394525000000023</c:v>
                </c:pt>
                <c:pt idx="689">
                  <c:v>4.3769864100000024</c:v>
                </c:pt>
                <c:pt idx="690">
                  <c:v>4.5575069200000016</c:v>
                </c:pt>
                <c:pt idx="691">
                  <c:v>4.5583354200000024</c:v>
                </c:pt>
                <c:pt idx="692">
                  <c:v>4.4863323500000014</c:v>
                </c:pt>
                <c:pt idx="693">
                  <c:v>4.6344060100000029</c:v>
                </c:pt>
                <c:pt idx="694">
                  <c:v>4.5583354200000024</c:v>
                </c:pt>
                <c:pt idx="695">
                  <c:v>4.7418006700000017</c:v>
                </c:pt>
                <c:pt idx="696">
                  <c:v>4.8810671500000016</c:v>
                </c:pt>
                <c:pt idx="697">
                  <c:v>4.8843984400000018</c:v>
                </c:pt>
                <c:pt idx="698">
                  <c:v>4.9999121800000026</c:v>
                </c:pt>
                <c:pt idx="699">
                  <c:v>5.0984951400000025</c:v>
                </c:pt>
                <c:pt idx="700">
                  <c:v>5.0712437400000017</c:v>
                </c:pt>
                <c:pt idx="701">
                  <c:v>5.1770834300000015</c:v>
                </c:pt>
                <c:pt idx="702">
                  <c:v>5.2415166000000024</c:v>
                </c:pt>
                <c:pt idx="703">
                  <c:v>5.1901713700000016</c:v>
                </c:pt>
                <c:pt idx="704">
                  <c:v>5.2054365400000027</c:v>
                </c:pt>
                <c:pt idx="705">
                  <c:v>5.5562385100000018</c:v>
                </c:pt>
                <c:pt idx="706">
                  <c:v>5.7409738800000021</c:v>
                </c:pt>
                <c:pt idx="707">
                  <c:v>5.9062562300000021</c:v>
                </c:pt>
                <c:pt idx="708">
                  <c:v>6.0986421400000026</c:v>
                </c:pt>
                <c:pt idx="709">
                  <c:v>6.3161066700000017</c:v>
                </c:pt>
                <c:pt idx="710">
                  <c:v>6.3161066700000017</c:v>
                </c:pt>
                <c:pt idx="711">
                  <c:v>6.3433153600000018</c:v>
                </c:pt>
                <c:pt idx="712">
                  <c:v>6.4839837100000022</c:v>
                </c:pt>
                <c:pt idx="713">
                  <c:v>6.4838662900000017</c:v>
                </c:pt>
                <c:pt idx="714">
                  <c:v>6.4838662900000017</c:v>
                </c:pt>
                <c:pt idx="715">
                  <c:v>6.3774166600000015</c:v>
                </c:pt>
                <c:pt idx="716">
                  <c:v>6.4430388500000024</c:v>
                </c:pt>
                <c:pt idx="717">
                  <c:v>6.4516273100000028</c:v>
                </c:pt>
                <c:pt idx="718">
                  <c:v>6.4106824700000029</c:v>
                </c:pt>
                <c:pt idx="719">
                  <c:v>6.3774166600000015</c:v>
                </c:pt>
                <c:pt idx="720">
                  <c:v>6.3448761900000026</c:v>
                </c:pt>
                <c:pt idx="721">
                  <c:v>6.2215393400000014</c:v>
                </c:pt>
                <c:pt idx="722">
                  <c:v>6.4764919300000017</c:v>
                </c:pt>
                <c:pt idx="723">
                  <c:v>6.5187048600000015</c:v>
                </c:pt>
                <c:pt idx="724">
                  <c:v>6.7360346000000018</c:v>
                </c:pt>
                <c:pt idx="725">
                  <c:v>6.975756920000002</c:v>
                </c:pt>
                <c:pt idx="726">
                  <c:v>6.9152090400000024</c:v>
                </c:pt>
                <c:pt idx="727">
                  <c:v>6.9160829600000024</c:v>
                </c:pt>
                <c:pt idx="728">
                  <c:v>7.0513477000000027</c:v>
                </c:pt>
                <c:pt idx="729">
                  <c:v>7.1337044500000015</c:v>
                </c:pt>
                <c:pt idx="730">
                  <c:v>7.2407449500000016</c:v>
                </c:pt>
                <c:pt idx="731">
                  <c:v>15.4</c:v>
                </c:pt>
                <c:pt idx="732">
                  <c:v>35</c:v>
                </c:pt>
              </c:numCache>
            </c:numRef>
          </c:yVal>
        </c:ser>
        <c:ser>
          <c:idx val="2"/>
          <c:order val="2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200</c:v>
              </c:pt>
              <c:pt idx="1">
                <c:v>1350</c:v>
              </c:pt>
            </c:numLit>
          </c:xVal>
          <c:yVal>
            <c:numRef>
              <c:f>('Knik River (1121)'!$P$34,'Knik River (1121)'!$P$34)</c:f>
              <c:numCache>
                <c:formatCode>General</c:formatCode>
                <c:ptCount val="2"/>
                <c:pt idx="0">
                  <c:v>16.5</c:v>
                </c:pt>
                <c:pt idx="1">
                  <c:v>16.5</c:v>
                </c:pt>
              </c:numCache>
            </c:numRef>
          </c:yVal>
        </c:ser>
        <c:ser>
          <c:idx val="4"/>
          <c:order val="3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200</c:v>
              </c:pt>
              <c:pt idx="1">
                <c:v>1350</c:v>
              </c:pt>
            </c:numLit>
          </c:xVal>
          <c:yVal>
            <c:numRef>
              <c:f>('Knik River (1121)'!$P$35,'Knik River (1121)'!$P$35)</c:f>
              <c:numCache>
                <c:formatCode>General</c:formatCode>
                <c:ptCount val="2"/>
                <c:pt idx="0">
                  <c:v>13.1</c:v>
                </c:pt>
                <c:pt idx="1">
                  <c:v>13.1</c:v>
                </c:pt>
              </c:numCache>
            </c:numRef>
          </c:yVal>
        </c:ser>
        <c:ser>
          <c:idx val="5"/>
          <c:order val="4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200</c:v>
              </c:pt>
              <c:pt idx="1">
                <c:v>1350</c:v>
              </c:pt>
            </c:numLit>
          </c:xVal>
          <c:yVal>
            <c:numRef>
              <c:f>('Knik River (1121)'!$P$36,'Knik River (1121)'!$P$36)</c:f>
              <c:numCache>
                <c:formatCode>General</c:formatCode>
                <c:ptCount val="2"/>
                <c:pt idx="0">
                  <c:v>21.4</c:v>
                </c:pt>
                <c:pt idx="1">
                  <c:v>21.4</c:v>
                </c:pt>
              </c:numCache>
            </c:numRef>
          </c:yVal>
        </c:ser>
        <c:ser>
          <c:idx val="6"/>
          <c:order val="5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200</c:v>
              </c:pt>
              <c:pt idx="1">
                <c:v>1350</c:v>
              </c:pt>
            </c:numLit>
          </c:xVal>
          <c:yVal>
            <c:numRef>
              <c:f>('Knik River (1121)'!$P$37,'Knik River (1121)'!$P$37)</c:f>
              <c:numCache>
                <c:formatCode>General</c:formatCode>
                <c:ptCount val="2"/>
                <c:pt idx="0">
                  <c:v>7.1</c:v>
                </c:pt>
                <c:pt idx="1">
                  <c:v>7.1</c:v>
                </c:pt>
              </c:numCache>
            </c:numRef>
          </c:yVal>
        </c:ser>
        <c:ser>
          <c:idx val="7"/>
          <c:order val="6"/>
          <c:tx>
            <c:v>1% AEP WS Elev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200</c:v>
              </c:pt>
              <c:pt idx="1">
                <c:v>1350</c:v>
              </c:pt>
            </c:numLit>
          </c:xVal>
          <c:yVal>
            <c:numRef>
              <c:f>('Knik River (1121)'!$P$38,'Knik River (1121)'!$P$38)</c:f>
              <c:numCache>
                <c:formatCode>General</c:formatCode>
                <c:ptCount val="2"/>
                <c:pt idx="0">
                  <c:v>22.61</c:v>
                </c:pt>
                <c:pt idx="1">
                  <c:v>22.61</c:v>
                </c:pt>
              </c:numCache>
            </c:numRef>
          </c:yVal>
        </c:ser>
        <c:dLbls/>
        <c:axId val="130114304"/>
        <c:axId val="130116224"/>
      </c:scatterChart>
      <c:valAx>
        <c:axId val="130114304"/>
        <c:scaling>
          <c:orientation val="minMax"/>
          <c:max val="1533"/>
          <c:min val="0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1000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30116224"/>
        <c:crossesAt val="-10"/>
        <c:crossBetween val="midCat"/>
      </c:valAx>
      <c:valAx>
        <c:axId val="130116224"/>
        <c:scaling>
          <c:orientation val="minMax"/>
          <c:max val="44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000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3011430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Bridge 1127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'Safety Sound (1127)'!$D$41:$D$93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110.25</c:v>
                </c:pt>
                <c:pt idx="3">
                  <c:v>110.25</c:v>
                </c:pt>
                <c:pt idx="4">
                  <c:v>112.75</c:v>
                </c:pt>
                <c:pt idx="5">
                  <c:v>112.75</c:v>
                </c:pt>
                <c:pt idx="6">
                  <c:v>114.75</c:v>
                </c:pt>
                <c:pt idx="7">
                  <c:v>114.75</c:v>
                </c:pt>
                <c:pt idx="8">
                  <c:v>115.75</c:v>
                </c:pt>
                <c:pt idx="9">
                  <c:v>115.75</c:v>
                </c:pt>
                <c:pt idx="10">
                  <c:v>225.25</c:v>
                </c:pt>
                <c:pt idx="11">
                  <c:v>225.25</c:v>
                </c:pt>
                <c:pt idx="12">
                  <c:v>227.75</c:v>
                </c:pt>
                <c:pt idx="13">
                  <c:v>227.75</c:v>
                </c:pt>
                <c:pt idx="14">
                  <c:v>229.75</c:v>
                </c:pt>
                <c:pt idx="15">
                  <c:v>229.75</c:v>
                </c:pt>
                <c:pt idx="16">
                  <c:v>230.75</c:v>
                </c:pt>
                <c:pt idx="17">
                  <c:v>230.75</c:v>
                </c:pt>
                <c:pt idx="18">
                  <c:v>340.25</c:v>
                </c:pt>
                <c:pt idx="19">
                  <c:v>340.25</c:v>
                </c:pt>
                <c:pt idx="20">
                  <c:v>342.75</c:v>
                </c:pt>
                <c:pt idx="21">
                  <c:v>342.75</c:v>
                </c:pt>
                <c:pt idx="22">
                  <c:v>344.75</c:v>
                </c:pt>
                <c:pt idx="23">
                  <c:v>344.75</c:v>
                </c:pt>
                <c:pt idx="24">
                  <c:v>345.75</c:v>
                </c:pt>
                <c:pt idx="25">
                  <c:v>345.75</c:v>
                </c:pt>
                <c:pt idx="26">
                  <c:v>455.25</c:v>
                </c:pt>
                <c:pt idx="27">
                  <c:v>455.25</c:v>
                </c:pt>
                <c:pt idx="28">
                  <c:v>457.75</c:v>
                </c:pt>
                <c:pt idx="29">
                  <c:v>457.75</c:v>
                </c:pt>
                <c:pt idx="30">
                  <c:v>459.75</c:v>
                </c:pt>
                <c:pt idx="31">
                  <c:v>459.75</c:v>
                </c:pt>
                <c:pt idx="32">
                  <c:v>460.75</c:v>
                </c:pt>
                <c:pt idx="33">
                  <c:v>460.75</c:v>
                </c:pt>
                <c:pt idx="34">
                  <c:v>570.25</c:v>
                </c:pt>
                <c:pt idx="35">
                  <c:v>570.25</c:v>
                </c:pt>
                <c:pt idx="36">
                  <c:v>572.75</c:v>
                </c:pt>
                <c:pt idx="37">
                  <c:v>572.75</c:v>
                </c:pt>
                <c:pt idx="38">
                  <c:v>574.75</c:v>
                </c:pt>
                <c:pt idx="39">
                  <c:v>574.75</c:v>
                </c:pt>
                <c:pt idx="40">
                  <c:v>575.75</c:v>
                </c:pt>
                <c:pt idx="41">
                  <c:v>575.75</c:v>
                </c:pt>
                <c:pt idx="42">
                  <c:v>685.25</c:v>
                </c:pt>
                <c:pt idx="43">
                  <c:v>685.25</c:v>
                </c:pt>
                <c:pt idx="44">
                  <c:v>687.75</c:v>
                </c:pt>
                <c:pt idx="45">
                  <c:v>687.75</c:v>
                </c:pt>
                <c:pt idx="46">
                  <c:v>689.75</c:v>
                </c:pt>
                <c:pt idx="47">
                  <c:v>689.75</c:v>
                </c:pt>
                <c:pt idx="48">
                  <c:v>690.75</c:v>
                </c:pt>
                <c:pt idx="49">
                  <c:v>690.75</c:v>
                </c:pt>
                <c:pt idx="50">
                  <c:v>807.5</c:v>
                </c:pt>
                <c:pt idx="51">
                  <c:v>807.5</c:v>
                </c:pt>
                <c:pt idx="52">
                  <c:v>0</c:v>
                </c:pt>
              </c:numCache>
            </c:numRef>
          </c:xVal>
          <c:yVal>
            <c:numRef>
              <c:f>'Safety Sound (1127)'!$E$41:$E$93</c:f>
              <c:numCache>
                <c:formatCode>General</c:formatCode>
                <c:ptCount val="53"/>
                <c:pt idx="0">
                  <c:v>25</c:v>
                </c:pt>
                <c:pt idx="1">
                  <c:v>20.5</c:v>
                </c:pt>
                <c:pt idx="2">
                  <c:v>20.5</c:v>
                </c:pt>
                <c:pt idx="3">
                  <c:v>17</c:v>
                </c:pt>
                <c:pt idx="4">
                  <c:v>17</c:v>
                </c:pt>
                <c:pt idx="5">
                  <c:v>-170</c:v>
                </c:pt>
                <c:pt idx="6">
                  <c:v>-170</c:v>
                </c:pt>
                <c:pt idx="7">
                  <c:v>17</c:v>
                </c:pt>
                <c:pt idx="8">
                  <c:v>17</c:v>
                </c:pt>
                <c:pt idx="9">
                  <c:v>20.5</c:v>
                </c:pt>
                <c:pt idx="10">
                  <c:v>20.5</c:v>
                </c:pt>
                <c:pt idx="11">
                  <c:v>17</c:v>
                </c:pt>
                <c:pt idx="12">
                  <c:v>17</c:v>
                </c:pt>
                <c:pt idx="13">
                  <c:v>-170</c:v>
                </c:pt>
                <c:pt idx="14">
                  <c:v>-170</c:v>
                </c:pt>
                <c:pt idx="15">
                  <c:v>17</c:v>
                </c:pt>
                <c:pt idx="16">
                  <c:v>17</c:v>
                </c:pt>
                <c:pt idx="17">
                  <c:v>20.5</c:v>
                </c:pt>
                <c:pt idx="18">
                  <c:v>20.5</c:v>
                </c:pt>
                <c:pt idx="19">
                  <c:v>17</c:v>
                </c:pt>
                <c:pt idx="20">
                  <c:v>17</c:v>
                </c:pt>
                <c:pt idx="21">
                  <c:v>-170</c:v>
                </c:pt>
                <c:pt idx="22">
                  <c:v>-170</c:v>
                </c:pt>
                <c:pt idx="23">
                  <c:v>17</c:v>
                </c:pt>
                <c:pt idx="24">
                  <c:v>17</c:v>
                </c:pt>
                <c:pt idx="25">
                  <c:v>20.5</c:v>
                </c:pt>
                <c:pt idx="26">
                  <c:v>20.5</c:v>
                </c:pt>
                <c:pt idx="27">
                  <c:v>17</c:v>
                </c:pt>
                <c:pt idx="28">
                  <c:v>17</c:v>
                </c:pt>
                <c:pt idx="29">
                  <c:v>-170</c:v>
                </c:pt>
                <c:pt idx="30">
                  <c:v>-170</c:v>
                </c:pt>
                <c:pt idx="31">
                  <c:v>17</c:v>
                </c:pt>
                <c:pt idx="32">
                  <c:v>17</c:v>
                </c:pt>
                <c:pt idx="33">
                  <c:v>20.5</c:v>
                </c:pt>
                <c:pt idx="34">
                  <c:v>20.5</c:v>
                </c:pt>
                <c:pt idx="35">
                  <c:v>17</c:v>
                </c:pt>
                <c:pt idx="36">
                  <c:v>17</c:v>
                </c:pt>
                <c:pt idx="37">
                  <c:v>-170</c:v>
                </c:pt>
                <c:pt idx="38">
                  <c:v>-170</c:v>
                </c:pt>
                <c:pt idx="39">
                  <c:v>17</c:v>
                </c:pt>
                <c:pt idx="40">
                  <c:v>17</c:v>
                </c:pt>
                <c:pt idx="41">
                  <c:v>20.5</c:v>
                </c:pt>
                <c:pt idx="42">
                  <c:v>20.5</c:v>
                </c:pt>
                <c:pt idx="43">
                  <c:v>17</c:v>
                </c:pt>
                <c:pt idx="44">
                  <c:v>17</c:v>
                </c:pt>
                <c:pt idx="45">
                  <c:v>-170</c:v>
                </c:pt>
                <c:pt idx="46">
                  <c:v>-170</c:v>
                </c:pt>
                <c:pt idx="47">
                  <c:v>17</c:v>
                </c:pt>
                <c:pt idx="48">
                  <c:v>17</c:v>
                </c:pt>
                <c:pt idx="49">
                  <c:v>20.5</c:v>
                </c:pt>
                <c:pt idx="50">
                  <c:v>20.5</c:v>
                </c:pt>
                <c:pt idx="51">
                  <c:v>25</c:v>
                </c:pt>
                <c:pt idx="52">
                  <c:v>25</c:v>
                </c:pt>
              </c:numCache>
            </c:numRef>
          </c:yVal>
        </c:ser>
        <c:ser>
          <c:idx val="1"/>
          <c:order val="1"/>
          <c:tx>
            <c:v>9/29/2010 US</c:v>
          </c:tx>
          <c:marker>
            <c:symbol val="square"/>
            <c:size val="4"/>
          </c:marker>
          <c:xVal>
            <c:numRef>
              <c:f>'Safety Sound (1127)'!$J$41:$J$77</c:f>
              <c:numCache>
                <c:formatCode>General</c:formatCode>
                <c:ptCount val="37"/>
                <c:pt idx="0">
                  <c:v>67</c:v>
                </c:pt>
                <c:pt idx="1">
                  <c:v>75</c:v>
                </c:pt>
                <c:pt idx="2">
                  <c:v>93</c:v>
                </c:pt>
                <c:pt idx="3">
                  <c:v>115</c:v>
                </c:pt>
                <c:pt idx="4">
                  <c:v>146</c:v>
                </c:pt>
                <c:pt idx="5">
                  <c:v>164</c:v>
                </c:pt>
                <c:pt idx="6">
                  <c:v>190</c:v>
                </c:pt>
                <c:pt idx="7">
                  <c:v>208</c:v>
                </c:pt>
                <c:pt idx="8">
                  <c:v>226</c:v>
                </c:pt>
                <c:pt idx="9">
                  <c:v>234</c:v>
                </c:pt>
                <c:pt idx="10">
                  <c:v>261</c:v>
                </c:pt>
                <c:pt idx="11">
                  <c:v>279</c:v>
                </c:pt>
                <c:pt idx="12">
                  <c:v>296</c:v>
                </c:pt>
                <c:pt idx="13">
                  <c:v>323</c:v>
                </c:pt>
                <c:pt idx="14">
                  <c:v>340</c:v>
                </c:pt>
                <c:pt idx="15">
                  <c:v>349</c:v>
                </c:pt>
                <c:pt idx="16">
                  <c:v>367</c:v>
                </c:pt>
                <c:pt idx="17">
                  <c:v>394</c:v>
                </c:pt>
                <c:pt idx="18">
                  <c:v>411</c:v>
                </c:pt>
                <c:pt idx="19">
                  <c:v>437</c:v>
                </c:pt>
                <c:pt idx="20">
                  <c:v>456</c:v>
                </c:pt>
                <c:pt idx="21">
                  <c:v>464</c:v>
                </c:pt>
                <c:pt idx="22">
                  <c:v>482</c:v>
                </c:pt>
                <c:pt idx="23">
                  <c:v>500</c:v>
                </c:pt>
                <c:pt idx="24">
                  <c:v>517</c:v>
                </c:pt>
                <c:pt idx="25">
                  <c:v>535</c:v>
                </c:pt>
                <c:pt idx="26">
                  <c:v>553</c:v>
                </c:pt>
                <c:pt idx="27">
                  <c:v>571</c:v>
                </c:pt>
                <c:pt idx="28">
                  <c:v>580</c:v>
                </c:pt>
                <c:pt idx="29">
                  <c:v>606</c:v>
                </c:pt>
                <c:pt idx="30">
                  <c:v>623</c:v>
                </c:pt>
                <c:pt idx="31">
                  <c:v>650</c:v>
                </c:pt>
                <c:pt idx="32">
                  <c:v>668</c:v>
                </c:pt>
                <c:pt idx="33">
                  <c:v>685</c:v>
                </c:pt>
                <c:pt idx="34">
                  <c:v>693</c:v>
                </c:pt>
                <c:pt idx="35">
                  <c:v>707</c:v>
                </c:pt>
                <c:pt idx="36">
                  <c:v>720</c:v>
                </c:pt>
              </c:numCache>
            </c:numRef>
          </c:xVal>
          <c:yVal>
            <c:numRef>
              <c:f>'Safety Sound (1127)'!$K$41:$K$77</c:f>
              <c:numCache>
                <c:formatCode>General</c:formatCode>
                <c:ptCount val="37"/>
                <c:pt idx="1">
                  <c:v>-5.6000000000000014</c:v>
                </c:pt>
                <c:pt idx="2">
                  <c:v>-9.1000000000000014</c:v>
                </c:pt>
                <c:pt idx="3">
                  <c:v>-10.700000000000003</c:v>
                </c:pt>
                <c:pt idx="4">
                  <c:v>-8.7999999999999972</c:v>
                </c:pt>
                <c:pt idx="5">
                  <c:v>-9</c:v>
                </c:pt>
                <c:pt idx="6">
                  <c:v>-8.7000000000000028</c:v>
                </c:pt>
                <c:pt idx="7">
                  <c:v>-9</c:v>
                </c:pt>
                <c:pt idx="8">
                  <c:v>-10.700000000000003</c:v>
                </c:pt>
                <c:pt idx="9">
                  <c:v>-9.8999999999999986</c:v>
                </c:pt>
                <c:pt idx="10">
                  <c:v>-8.6000000000000014</c:v>
                </c:pt>
                <c:pt idx="11">
                  <c:v>-8.6000000000000014</c:v>
                </c:pt>
                <c:pt idx="12">
                  <c:v>-8.5</c:v>
                </c:pt>
                <c:pt idx="13">
                  <c:v>-8.2999999999999972</c:v>
                </c:pt>
                <c:pt idx="14">
                  <c:v>-11.299999999999997</c:v>
                </c:pt>
                <c:pt idx="15">
                  <c:v>-11.299999999999997</c:v>
                </c:pt>
                <c:pt idx="16">
                  <c:v>-9.7999999999999972</c:v>
                </c:pt>
                <c:pt idx="17">
                  <c:v>-12.5</c:v>
                </c:pt>
                <c:pt idx="18">
                  <c:v>-13.799999999999997</c:v>
                </c:pt>
                <c:pt idx="19">
                  <c:v>-13.399999999999999</c:v>
                </c:pt>
                <c:pt idx="20">
                  <c:v>-15.700000000000003</c:v>
                </c:pt>
                <c:pt idx="21">
                  <c:v>-17</c:v>
                </c:pt>
                <c:pt idx="22">
                  <c:v>-18.200000000000003</c:v>
                </c:pt>
                <c:pt idx="23">
                  <c:v>-18</c:v>
                </c:pt>
                <c:pt idx="24">
                  <c:v>-18.399999999999999</c:v>
                </c:pt>
                <c:pt idx="25">
                  <c:v>-19.799999999999997</c:v>
                </c:pt>
                <c:pt idx="26">
                  <c:v>-21</c:v>
                </c:pt>
                <c:pt idx="27">
                  <c:v>-22.5</c:v>
                </c:pt>
                <c:pt idx="28">
                  <c:v>-23.6</c:v>
                </c:pt>
                <c:pt idx="29">
                  <c:v>-25.799999999999997</c:v>
                </c:pt>
                <c:pt idx="30">
                  <c:v>-21.700000000000003</c:v>
                </c:pt>
                <c:pt idx="31">
                  <c:v>-21.9</c:v>
                </c:pt>
                <c:pt idx="32">
                  <c:v>-19.799999999999997</c:v>
                </c:pt>
                <c:pt idx="33">
                  <c:v>-21</c:v>
                </c:pt>
                <c:pt idx="34">
                  <c:v>-19.799999999999997</c:v>
                </c:pt>
                <c:pt idx="35">
                  <c:v>-18</c:v>
                </c:pt>
                <c:pt idx="36">
                  <c:v>-7.7999999999999972</c:v>
                </c:pt>
              </c:numCache>
            </c:numRef>
          </c:yVal>
        </c:ser>
        <c:ser>
          <c:idx val="2"/>
          <c:order val="2"/>
          <c:tx>
            <c:strRef>
              <c:f>'Safety Sound (1127)'!$N$41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117</c:v>
              </c:pt>
              <c:pt idx="1">
                <c:v>686</c:v>
              </c:pt>
            </c:numLit>
          </c:xVal>
          <c:yVal>
            <c:numRef>
              <c:f>('Safety Sound (1127)'!$O$41,'Safety Sound (1127)'!$O$41)</c:f>
              <c:numCache>
                <c:formatCode>General</c:formatCode>
                <c:ptCount val="2"/>
                <c:pt idx="0">
                  <c:v>1.54</c:v>
                </c:pt>
                <c:pt idx="1">
                  <c:v>1.54</c:v>
                </c:pt>
              </c:numCache>
            </c:numRef>
          </c:yVal>
        </c:ser>
        <c:ser>
          <c:idx val="3"/>
          <c:order val="3"/>
          <c:tx>
            <c:strRef>
              <c:f>'Safety Sound (1127)'!$N$42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117</c:v>
              </c:pt>
              <c:pt idx="1">
                <c:v>686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</c:ser>
        <c:ser>
          <c:idx val="4"/>
          <c:order val="4"/>
          <c:tx>
            <c:strRef>
              <c:f>'Safety Sound (1127)'!$N$43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117</c:v>
              </c:pt>
              <c:pt idx="1">
                <c:v>686</c:v>
              </c:pt>
            </c:numLit>
          </c:xVal>
          <c:yVal>
            <c:numRef>
              <c:f>('Safety Sound (1127)'!$O$43,'Safety Sound (1127)'!$O$43)</c:f>
              <c:numCache>
                <c:formatCode>General</c:formatCode>
                <c:ptCount val="2"/>
                <c:pt idx="0">
                  <c:v>1.7</c:v>
                </c:pt>
                <c:pt idx="1">
                  <c:v>1.7</c:v>
                </c:pt>
              </c:numCache>
            </c:numRef>
          </c:yVal>
        </c:ser>
        <c:ser>
          <c:idx val="5"/>
          <c:order val="5"/>
          <c:tx>
            <c:strRef>
              <c:f>'Safety Sound (1127)'!$N$44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117</c:v>
              </c:pt>
              <c:pt idx="1">
                <c:v>686</c:v>
              </c:pt>
            </c:numLit>
          </c:xVal>
          <c:yVal>
            <c:numRef>
              <c:f>('Safety Sound (1127)'!$O$44,'Safety Sound (1127)'!$O$44)</c:f>
              <c:numCache>
                <c:formatCode>General</c:formatCode>
                <c:ptCount val="2"/>
                <c:pt idx="0">
                  <c:v>-0.5</c:v>
                </c:pt>
                <c:pt idx="1">
                  <c:v>-0.5</c:v>
                </c:pt>
              </c:numCache>
            </c:numRef>
          </c:yVal>
        </c:ser>
        <c:dLbls/>
        <c:axId val="131584384"/>
        <c:axId val="131586304"/>
      </c:scatterChart>
      <c:valAx>
        <c:axId val="131584384"/>
        <c:scaling>
          <c:orientation val="minMax"/>
          <c:max val="8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</a:t>
                </a:r>
                <a:r>
                  <a:rPr lang="en-US" baseline="0"/>
                  <a:t>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31586304"/>
        <c:crossesAt val="-31"/>
        <c:crossBetween val="midCat"/>
      </c:valAx>
      <c:valAx>
        <c:axId val="131586304"/>
        <c:scaling>
          <c:orientation val="minMax"/>
          <c:max val="28"/>
          <c:min val="-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3158438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Bridge 1149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57"/>
              <c:pt idx="0">
                <c:v>0</c:v>
              </c:pt>
              <c:pt idx="1">
                <c:v>0</c:v>
              </c:pt>
              <c:pt idx="2">
                <c:v>162.83333333333351</c:v>
              </c:pt>
              <c:pt idx="3">
                <c:v>162.83333333333351</c:v>
              </c:pt>
              <c:pt idx="4">
                <c:v>153.5</c:v>
              </c:pt>
              <c:pt idx="5">
                <c:v>153.5</c:v>
              </c:pt>
              <c:pt idx="6">
                <c:v>150.16666666666652</c:v>
              </c:pt>
              <c:pt idx="7">
                <c:v>150.16666666666652</c:v>
              </c:pt>
              <c:pt idx="8">
                <c:v>179.83333333333351</c:v>
              </c:pt>
              <c:pt idx="9">
                <c:v>179.83333333333351</c:v>
              </c:pt>
              <c:pt idx="10">
                <c:v>176.5</c:v>
              </c:pt>
              <c:pt idx="11">
                <c:v>176.5</c:v>
              </c:pt>
              <c:pt idx="12">
                <c:v>167.16666666666652</c:v>
              </c:pt>
              <c:pt idx="13">
                <c:v>167.16666666666652</c:v>
              </c:pt>
              <c:pt idx="14">
                <c:v>377.83333333333331</c:v>
              </c:pt>
              <c:pt idx="15">
                <c:v>377.83333333333331</c:v>
              </c:pt>
              <c:pt idx="16">
                <c:v>368.5</c:v>
              </c:pt>
              <c:pt idx="17">
                <c:v>368.5</c:v>
              </c:pt>
              <c:pt idx="18">
                <c:v>365.16666666666708</c:v>
              </c:pt>
              <c:pt idx="19">
                <c:v>365.16666666666708</c:v>
              </c:pt>
              <c:pt idx="20">
                <c:v>394.83333333333331</c:v>
              </c:pt>
              <c:pt idx="21">
                <c:v>394.83333333333331</c:v>
              </c:pt>
              <c:pt idx="22">
                <c:v>391.5</c:v>
              </c:pt>
              <c:pt idx="23">
                <c:v>391.5</c:v>
              </c:pt>
              <c:pt idx="24">
                <c:v>382.16666666666708</c:v>
              </c:pt>
              <c:pt idx="25">
                <c:v>382.16666666666708</c:v>
              </c:pt>
              <c:pt idx="26">
                <c:v>592.8333333333336</c:v>
              </c:pt>
              <c:pt idx="27">
                <c:v>592.8333333333336</c:v>
              </c:pt>
              <c:pt idx="28">
                <c:v>583.5</c:v>
              </c:pt>
              <c:pt idx="29">
                <c:v>583.5</c:v>
              </c:pt>
              <c:pt idx="30">
                <c:v>580.16666666666663</c:v>
              </c:pt>
              <c:pt idx="31">
                <c:v>580.16666666666663</c:v>
              </c:pt>
              <c:pt idx="32">
                <c:v>609.8333333333336</c:v>
              </c:pt>
              <c:pt idx="33">
                <c:v>609.8333333333336</c:v>
              </c:pt>
              <c:pt idx="34">
                <c:v>606.5</c:v>
              </c:pt>
              <c:pt idx="35">
                <c:v>606.5</c:v>
              </c:pt>
              <c:pt idx="36">
                <c:v>597.16666666666663</c:v>
              </c:pt>
              <c:pt idx="37">
                <c:v>597.16666666666663</c:v>
              </c:pt>
              <c:pt idx="38">
                <c:v>807.8333333333336</c:v>
              </c:pt>
              <c:pt idx="39">
                <c:v>807.8333333333336</c:v>
              </c:pt>
              <c:pt idx="40">
                <c:v>798.5</c:v>
              </c:pt>
              <c:pt idx="41">
                <c:v>798.5</c:v>
              </c:pt>
              <c:pt idx="42">
                <c:v>795.16666666666663</c:v>
              </c:pt>
              <c:pt idx="43">
                <c:v>795.16666666666663</c:v>
              </c:pt>
              <c:pt idx="44">
                <c:v>824.8333333333336</c:v>
              </c:pt>
              <c:pt idx="45">
                <c:v>824.8333333333336</c:v>
              </c:pt>
              <c:pt idx="46">
                <c:v>821.5</c:v>
              </c:pt>
              <c:pt idx="47">
                <c:v>821.5</c:v>
              </c:pt>
              <c:pt idx="48">
                <c:v>812.16666666666663</c:v>
              </c:pt>
              <c:pt idx="49">
                <c:v>812.16666666666663</c:v>
              </c:pt>
              <c:pt idx="50">
                <c:v>980.5</c:v>
              </c:pt>
              <c:pt idx="51">
                <c:v>980.5</c:v>
              </c:pt>
              <c:pt idx="52">
                <c:v>810</c:v>
              </c:pt>
              <c:pt idx="53">
                <c:v>595</c:v>
              </c:pt>
              <c:pt idx="54">
                <c:v>380</c:v>
              </c:pt>
              <c:pt idx="55">
                <c:v>165</c:v>
              </c:pt>
              <c:pt idx="56">
                <c:v>0</c:v>
              </c:pt>
            </c:numLit>
          </c:xVal>
          <c:yVal>
            <c:numLit>
              <c:formatCode>General</c:formatCode>
              <c:ptCount val="57"/>
              <c:pt idx="0">
                <c:v>33.32</c:v>
              </c:pt>
              <c:pt idx="1">
                <c:v>24.32</c:v>
              </c:pt>
              <c:pt idx="2">
                <c:v>26.3</c:v>
              </c:pt>
              <c:pt idx="3">
                <c:v>-19.7</c:v>
              </c:pt>
              <c:pt idx="4">
                <c:v>-19.7</c:v>
              </c:pt>
              <c:pt idx="5">
                <c:v>-24.7</c:v>
              </c:pt>
              <c:pt idx="6">
                <c:v>-24.7</c:v>
              </c:pt>
              <c:pt idx="7">
                <c:v>-30.7</c:v>
              </c:pt>
              <c:pt idx="8">
                <c:v>-30.7</c:v>
              </c:pt>
              <c:pt idx="9">
                <c:v>-24.7</c:v>
              </c:pt>
              <c:pt idx="10">
                <c:v>-24.7</c:v>
              </c:pt>
              <c:pt idx="11">
                <c:v>-19.7</c:v>
              </c:pt>
              <c:pt idx="12">
                <c:v>-19.7</c:v>
              </c:pt>
              <c:pt idx="13">
                <c:v>26.3</c:v>
              </c:pt>
              <c:pt idx="14">
                <c:v>27.05</c:v>
              </c:pt>
              <c:pt idx="15">
                <c:v>-18.5</c:v>
              </c:pt>
              <c:pt idx="16">
                <c:v>-18.5</c:v>
              </c:pt>
              <c:pt idx="17">
                <c:v>-23.5</c:v>
              </c:pt>
              <c:pt idx="18">
                <c:v>-23.5</c:v>
              </c:pt>
              <c:pt idx="19">
                <c:v>-29.5</c:v>
              </c:pt>
              <c:pt idx="20">
                <c:v>-29.5</c:v>
              </c:pt>
              <c:pt idx="21">
                <c:v>-23.5</c:v>
              </c:pt>
              <c:pt idx="22">
                <c:v>-23.5</c:v>
              </c:pt>
              <c:pt idx="23">
                <c:v>-18.5</c:v>
              </c:pt>
              <c:pt idx="24">
                <c:v>-18.5</c:v>
              </c:pt>
              <c:pt idx="25">
                <c:v>27.05</c:v>
              </c:pt>
              <c:pt idx="26">
                <c:v>27.18</c:v>
              </c:pt>
              <c:pt idx="27">
                <c:v>-18.7</c:v>
              </c:pt>
              <c:pt idx="28">
                <c:v>-18.7</c:v>
              </c:pt>
              <c:pt idx="29">
                <c:v>-23.7</c:v>
              </c:pt>
              <c:pt idx="30">
                <c:v>-23.7</c:v>
              </c:pt>
              <c:pt idx="31">
                <c:v>-29.7</c:v>
              </c:pt>
              <c:pt idx="32">
                <c:v>-29.7</c:v>
              </c:pt>
              <c:pt idx="33">
                <c:v>-23.7</c:v>
              </c:pt>
              <c:pt idx="34">
                <c:v>-23.7</c:v>
              </c:pt>
              <c:pt idx="35">
                <c:v>-18.7</c:v>
              </c:pt>
              <c:pt idx="36">
                <c:v>-18.7</c:v>
              </c:pt>
              <c:pt idx="37">
                <c:v>27.18</c:v>
              </c:pt>
              <c:pt idx="38">
                <c:v>26.13000000000002</c:v>
              </c:pt>
              <c:pt idx="39">
                <c:v>-19.7</c:v>
              </c:pt>
              <c:pt idx="40">
                <c:v>-19.7</c:v>
              </c:pt>
              <c:pt idx="41">
                <c:v>-24.7</c:v>
              </c:pt>
              <c:pt idx="42">
                <c:v>-24.7</c:v>
              </c:pt>
              <c:pt idx="43">
                <c:v>-30.7</c:v>
              </c:pt>
              <c:pt idx="44">
                <c:v>-30.7</c:v>
              </c:pt>
              <c:pt idx="45">
                <c:v>-24.7</c:v>
              </c:pt>
              <c:pt idx="46">
                <c:v>-24.7</c:v>
              </c:pt>
              <c:pt idx="47">
                <c:v>-19.7</c:v>
              </c:pt>
              <c:pt idx="48">
                <c:v>-19.7</c:v>
              </c:pt>
              <c:pt idx="49">
                <c:v>26.13000000000002</c:v>
              </c:pt>
              <c:pt idx="50">
                <c:v>24.32</c:v>
              </c:pt>
              <c:pt idx="51">
                <c:v>33.32</c:v>
              </c:pt>
              <c:pt idx="52">
                <c:v>34.728516063233052</c:v>
              </c:pt>
              <c:pt idx="53">
                <c:v>35.659342172361043</c:v>
              </c:pt>
              <c:pt idx="54">
                <c:v>35.647281998980105</c:v>
              </c:pt>
              <c:pt idx="55">
                <c:v>34.692335543090344</c:v>
              </c:pt>
              <c:pt idx="56">
                <c:v>33.32</c:v>
              </c:pt>
            </c:numLit>
          </c:yVal>
        </c:ser>
        <c:ser>
          <c:idx val="1"/>
          <c:order val="1"/>
          <c:tx>
            <c:v>7/9/2009 US</c:v>
          </c:tx>
          <c:marker>
            <c:symbol val="square"/>
            <c:size val="4"/>
          </c:marker>
          <c:xVal>
            <c:numRef>
              <c:f>'Kenai River (1149)'!$A$36:$A$65</c:f>
              <c:numCache>
                <c:formatCode>General</c:formatCode>
                <c:ptCount val="30"/>
                <c:pt idx="0">
                  <c:v>17.399999999999999</c:v>
                </c:pt>
                <c:pt idx="1">
                  <c:v>33</c:v>
                </c:pt>
                <c:pt idx="2">
                  <c:v>58.8</c:v>
                </c:pt>
                <c:pt idx="3">
                  <c:v>97.9</c:v>
                </c:pt>
                <c:pt idx="4">
                  <c:v>135.1</c:v>
                </c:pt>
                <c:pt idx="5">
                  <c:v>170.6</c:v>
                </c:pt>
                <c:pt idx="6">
                  <c:v>210.9</c:v>
                </c:pt>
                <c:pt idx="7">
                  <c:v>246.32</c:v>
                </c:pt>
                <c:pt idx="8">
                  <c:v>286.5</c:v>
                </c:pt>
                <c:pt idx="9">
                  <c:v>323</c:v>
                </c:pt>
                <c:pt idx="10">
                  <c:v>361.5</c:v>
                </c:pt>
                <c:pt idx="11">
                  <c:v>379.3</c:v>
                </c:pt>
                <c:pt idx="12">
                  <c:v>398.5</c:v>
                </c:pt>
                <c:pt idx="13">
                  <c:v>437</c:v>
                </c:pt>
                <c:pt idx="14">
                  <c:v>475</c:v>
                </c:pt>
                <c:pt idx="15">
                  <c:v>512.9</c:v>
                </c:pt>
                <c:pt idx="16">
                  <c:v>550.20000000000005</c:v>
                </c:pt>
                <c:pt idx="17">
                  <c:v>587.1</c:v>
                </c:pt>
                <c:pt idx="18">
                  <c:v>594.79999999999995</c:v>
                </c:pt>
                <c:pt idx="19">
                  <c:v>625.75</c:v>
                </c:pt>
                <c:pt idx="20">
                  <c:v>663.2</c:v>
                </c:pt>
                <c:pt idx="21">
                  <c:v>700</c:v>
                </c:pt>
                <c:pt idx="22">
                  <c:v>738.8</c:v>
                </c:pt>
                <c:pt idx="23">
                  <c:v>775.6</c:v>
                </c:pt>
                <c:pt idx="24">
                  <c:v>813</c:v>
                </c:pt>
                <c:pt idx="25">
                  <c:v>851.3</c:v>
                </c:pt>
                <c:pt idx="26">
                  <c:v>900.08</c:v>
                </c:pt>
                <c:pt idx="27">
                  <c:v>932.18</c:v>
                </c:pt>
                <c:pt idx="28">
                  <c:v>947.4</c:v>
                </c:pt>
                <c:pt idx="29">
                  <c:v>968.89</c:v>
                </c:pt>
              </c:numCache>
            </c:numRef>
          </c:xVal>
          <c:yVal>
            <c:numRef>
              <c:f>'Kenai River (1149)'!$D$36:$D$65</c:f>
              <c:numCache>
                <c:formatCode>General</c:formatCode>
                <c:ptCount val="30"/>
                <c:pt idx="0">
                  <c:v>20.090912187659356</c:v>
                </c:pt>
                <c:pt idx="1">
                  <c:v>9.8388934217236077</c:v>
                </c:pt>
                <c:pt idx="2">
                  <c:v>2.9727379908210096</c:v>
                </c:pt>
                <c:pt idx="3">
                  <c:v>-1.9987502294747586</c:v>
                </c:pt>
                <c:pt idx="4">
                  <c:v>-5.6151500254972007</c:v>
                </c:pt>
                <c:pt idx="5">
                  <c:v>-8.8708318204997454</c:v>
                </c:pt>
                <c:pt idx="6">
                  <c:v>-14.22463396226415</c:v>
                </c:pt>
                <c:pt idx="7">
                  <c:v>-15.23560206425293</c:v>
                </c:pt>
                <c:pt idx="8">
                  <c:v>-16.252146863844978</c:v>
                </c:pt>
                <c:pt idx="9">
                  <c:v>-15.414038755736868</c:v>
                </c:pt>
                <c:pt idx="10">
                  <c:v>-13.697812340642521</c:v>
                </c:pt>
                <c:pt idx="11">
                  <c:v>-14.754297195308517</c:v>
                </c:pt>
                <c:pt idx="12">
                  <c:v>-14.914604793472719</c:v>
                </c:pt>
                <c:pt idx="13">
                  <c:v>-12.957669556348804</c:v>
                </c:pt>
                <c:pt idx="14">
                  <c:v>-11.731121876593576</c:v>
                </c:pt>
                <c:pt idx="15">
                  <c:v>-10.533982253952061</c:v>
                </c:pt>
                <c:pt idx="16">
                  <c:v>-9.7654047934727188</c:v>
                </c:pt>
                <c:pt idx="17">
                  <c:v>-8.8244146863844932</c:v>
                </c:pt>
                <c:pt idx="18">
                  <c:v>-11.340230902600709</c:v>
                </c:pt>
                <c:pt idx="19">
                  <c:v>-8.9160039520652745</c:v>
                </c:pt>
                <c:pt idx="20">
                  <c:v>-8.4338158082610946</c:v>
                </c:pt>
                <c:pt idx="21">
                  <c:v>-8.4774502804691423</c:v>
                </c:pt>
                <c:pt idx="22">
                  <c:v>-8.3588071392146901</c:v>
                </c:pt>
                <c:pt idx="23">
                  <c:v>-5.7591898011218774</c:v>
                </c:pt>
                <c:pt idx="24">
                  <c:v>-1.7911422743498164</c:v>
                </c:pt>
                <c:pt idx="25">
                  <c:v>5.5417537990821018</c:v>
                </c:pt>
                <c:pt idx="26">
                  <c:v>9.7582400163182008</c:v>
                </c:pt>
                <c:pt idx="27">
                  <c:v>11.279387430902602</c:v>
                </c:pt>
                <c:pt idx="28">
                  <c:v>14.139826007139213</c:v>
                </c:pt>
                <c:pt idx="29">
                  <c:v>24.334725271800096</c:v>
                </c:pt>
              </c:numCache>
            </c:numRef>
          </c:yVal>
        </c:ser>
        <c:ser>
          <c:idx val="2"/>
          <c:order val="2"/>
          <c:tx>
            <c:strRef>
              <c:f>'Kenai River (1149)'!$G$34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225</c:v>
              </c:pt>
              <c:pt idx="1">
                <c:v>725</c:v>
              </c:pt>
            </c:numLit>
          </c:xVal>
          <c:yVal>
            <c:numRef>
              <c:f>('Kenai River (1149)'!$H$34,'Kenai River (1149)'!$H$34)</c:f>
              <c:numCache>
                <c:formatCode>General</c:formatCode>
                <c:ptCount val="2"/>
                <c:pt idx="0">
                  <c:v>15.9</c:v>
                </c:pt>
                <c:pt idx="1">
                  <c:v>15.9</c:v>
                </c:pt>
              </c:numCache>
            </c:numRef>
          </c:yVal>
        </c:ser>
        <c:ser>
          <c:idx val="3"/>
          <c:order val="3"/>
          <c:tx>
            <c:strRef>
              <c:f>'Kenai River (1149)'!$G$35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225</c:v>
              </c:pt>
              <c:pt idx="1">
                <c:v>725</c:v>
              </c:pt>
            </c:numLit>
          </c:xVal>
          <c:yVal>
            <c:numRef>
              <c:f>('Kenai River (1149)'!$H$35,'Kenai River (1149)'!$H$35)</c:f>
              <c:numCache>
                <c:formatCode>General</c:formatCode>
                <c:ptCount val="2"/>
                <c:pt idx="0">
                  <c:v>-3.9</c:v>
                </c:pt>
                <c:pt idx="1">
                  <c:v>-3.9</c:v>
                </c:pt>
              </c:numCache>
            </c:numRef>
          </c:yVal>
        </c:ser>
        <c:ser>
          <c:idx val="4"/>
          <c:order val="4"/>
          <c:tx>
            <c:strRef>
              <c:f>'Kenai River (1149)'!$G$36</c:f>
              <c:strCache>
                <c:ptCount val="1"/>
                <c:pt idx="0">
                  <c:v>Max High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225</c:v>
              </c:pt>
              <c:pt idx="1">
                <c:v>725</c:v>
              </c:pt>
            </c:numLit>
          </c:xVal>
          <c:yVal>
            <c:numRef>
              <c:f>('Kenai River (1149)'!$H$36,'Kenai River (1149)'!$H$36)</c:f>
              <c:numCache>
                <c:formatCode>General</c:formatCode>
                <c:ptCount val="2"/>
                <c:pt idx="0">
                  <c:v>21.3</c:v>
                </c:pt>
                <c:pt idx="1">
                  <c:v>21.3</c:v>
                </c:pt>
              </c:numCache>
            </c:numRef>
          </c:yVal>
        </c:ser>
        <c:ser>
          <c:idx val="5"/>
          <c:order val="5"/>
          <c:tx>
            <c:strRef>
              <c:f>'Kenai River (1149)'!$G$37</c:f>
              <c:strCache>
                <c:ptCount val="1"/>
                <c:pt idx="0">
                  <c:v>Max 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225</c:v>
              </c:pt>
              <c:pt idx="1">
                <c:v>725</c:v>
              </c:pt>
            </c:numLit>
          </c:xVal>
          <c:yVal>
            <c:numRef>
              <c:f>('Kenai River (1149)'!$H$37,'Kenai River (1149)'!$H$37)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</c:ser>
        <c:ser>
          <c:idx val="6"/>
          <c:order val="6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225</c:v>
              </c:pt>
              <c:pt idx="1">
                <c:v>725</c:v>
              </c:pt>
            </c:numLit>
          </c:xVal>
          <c:yVal>
            <c:numLit>
              <c:formatCode>General</c:formatCode>
              <c:ptCount val="2"/>
              <c:pt idx="0">
                <c:v>-0.55000000000000004</c:v>
              </c:pt>
              <c:pt idx="1">
                <c:v>-0.55000000000000004</c:v>
              </c:pt>
            </c:numLit>
          </c:yVal>
        </c:ser>
        <c:dLbls/>
        <c:axId val="132085632"/>
        <c:axId val="132108288"/>
      </c:scatterChart>
      <c:valAx>
        <c:axId val="132085632"/>
        <c:scaling>
          <c:orientation val="minMax"/>
          <c:max val="98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</a:t>
                </a:r>
                <a:r>
                  <a:rPr lang="en-US" baseline="0"/>
                  <a:t>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32108288"/>
        <c:crossesAt val="-35"/>
        <c:crossBetween val="midCat"/>
      </c:valAx>
      <c:valAx>
        <c:axId val="132108288"/>
        <c:scaling>
          <c:orientation val="minMax"/>
          <c:max val="36"/>
          <c:min val="-3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32085632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7"/>
          <c:order val="0"/>
          <c:tx>
            <c:v>Bridge 385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'Salt Creek (385)'!$L$34:$L$54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30.416666666666668</c:v>
                </c:pt>
                <c:pt idx="3">
                  <c:v>30.416666666666668</c:v>
                </c:pt>
                <c:pt idx="4">
                  <c:v>31.416666666666668</c:v>
                </c:pt>
                <c:pt idx="5">
                  <c:v>31.416666666666668</c:v>
                </c:pt>
                <c:pt idx="6">
                  <c:v>61.666666666666671</c:v>
                </c:pt>
                <c:pt idx="7">
                  <c:v>61.666666666666671</c:v>
                </c:pt>
                <c:pt idx="8">
                  <c:v>62.666666666666671</c:v>
                </c:pt>
                <c:pt idx="9">
                  <c:v>62.666666666666671</c:v>
                </c:pt>
                <c:pt idx="10">
                  <c:v>92.916666666666671</c:v>
                </c:pt>
                <c:pt idx="11">
                  <c:v>92.916666666666671</c:v>
                </c:pt>
                <c:pt idx="12">
                  <c:v>93.916666666666671</c:v>
                </c:pt>
                <c:pt idx="13">
                  <c:v>93.916666666666671</c:v>
                </c:pt>
                <c:pt idx="14">
                  <c:v>124.16666666666667</c:v>
                </c:pt>
                <c:pt idx="15">
                  <c:v>124.16666666666667</c:v>
                </c:pt>
                <c:pt idx="16">
                  <c:v>125.16666666666667</c:v>
                </c:pt>
                <c:pt idx="17">
                  <c:v>125.16666666666667</c:v>
                </c:pt>
                <c:pt idx="18">
                  <c:v>156.75</c:v>
                </c:pt>
                <c:pt idx="19">
                  <c:v>156.75</c:v>
                </c:pt>
                <c:pt idx="20">
                  <c:v>0</c:v>
                </c:pt>
              </c:numCache>
            </c:numRef>
          </c:xVal>
          <c:yVal>
            <c:numRef>
              <c:f>'Salt Creek (385)'!$M$34:$M$54</c:f>
              <c:numCache>
                <c:formatCode>General</c:formatCode>
                <c:ptCount val="21"/>
                <c:pt idx="0">
                  <c:v>99.12</c:v>
                </c:pt>
                <c:pt idx="1">
                  <c:v>97.62</c:v>
                </c:pt>
                <c:pt idx="2">
                  <c:v>97.62</c:v>
                </c:pt>
                <c:pt idx="3">
                  <c:v>25</c:v>
                </c:pt>
                <c:pt idx="4">
                  <c:v>25</c:v>
                </c:pt>
                <c:pt idx="5">
                  <c:v>97.62</c:v>
                </c:pt>
                <c:pt idx="6">
                  <c:v>97.62</c:v>
                </c:pt>
                <c:pt idx="7">
                  <c:v>25</c:v>
                </c:pt>
                <c:pt idx="8">
                  <c:v>25</c:v>
                </c:pt>
                <c:pt idx="9">
                  <c:v>97.62</c:v>
                </c:pt>
                <c:pt idx="10">
                  <c:v>97.62</c:v>
                </c:pt>
                <c:pt idx="11">
                  <c:v>25</c:v>
                </c:pt>
                <c:pt idx="12">
                  <c:v>25</c:v>
                </c:pt>
                <c:pt idx="13">
                  <c:v>97.62</c:v>
                </c:pt>
                <c:pt idx="14">
                  <c:v>97.62</c:v>
                </c:pt>
                <c:pt idx="15">
                  <c:v>25</c:v>
                </c:pt>
                <c:pt idx="16">
                  <c:v>25</c:v>
                </c:pt>
                <c:pt idx="17">
                  <c:v>97.62</c:v>
                </c:pt>
                <c:pt idx="18">
                  <c:v>97.62</c:v>
                </c:pt>
                <c:pt idx="19">
                  <c:v>99.12</c:v>
                </c:pt>
                <c:pt idx="20">
                  <c:v>99.12</c:v>
                </c:pt>
              </c:numCache>
            </c:numRef>
          </c:yVal>
        </c:ser>
        <c:ser>
          <c:idx val="0"/>
          <c:order val="1"/>
          <c:tx>
            <c:v>7/30/2008 US</c:v>
          </c:tx>
          <c:marker>
            <c:symbol val="diamond"/>
            <c:size val="5"/>
          </c:marker>
          <c:xVal>
            <c:numRef>
              <c:f>'Salt Creek (385)'!$A$36:$A$65</c:f>
              <c:numCache>
                <c:formatCode>General</c:formatCode>
                <c:ptCount val="30"/>
                <c:pt idx="0">
                  <c:v>145</c:v>
                </c:pt>
                <c:pt idx="1">
                  <c:v>140</c:v>
                </c:pt>
                <c:pt idx="2">
                  <c:v>135</c:v>
                </c:pt>
                <c:pt idx="3">
                  <c:v>130</c:v>
                </c:pt>
                <c:pt idx="4">
                  <c:v>125</c:v>
                </c:pt>
                <c:pt idx="5">
                  <c:v>120</c:v>
                </c:pt>
                <c:pt idx="6">
                  <c:v>115</c:v>
                </c:pt>
                <c:pt idx="7">
                  <c:v>110</c:v>
                </c:pt>
                <c:pt idx="8">
                  <c:v>105</c:v>
                </c:pt>
                <c:pt idx="9">
                  <c:v>100</c:v>
                </c:pt>
                <c:pt idx="10">
                  <c:v>95</c:v>
                </c:pt>
                <c:pt idx="11">
                  <c:v>90</c:v>
                </c:pt>
                <c:pt idx="12">
                  <c:v>85</c:v>
                </c:pt>
                <c:pt idx="13">
                  <c:v>80</c:v>
                </c:pt>
                <c:pt idx="14">
                  <c:v>75</c:v>
                </c:pt>
                <c:pt idx="15">
                  <c:v>70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50</c:v>
                </c:pt>
                <c:pt idx="20">
                  <c:v>45</c:v>
                </c:pt>
                <c:pt idx="21">
                  <c:v>40</c:v>
                </c:pt>
                <c:pt idx="22">
                  <c:v>35</c:v>
                </c:pt>
                <c:pt idx="23">
                  <c:v>29</c:v>
                </c:pt>
                <c:pt idx="24">
                  <c:v>25</c:v>
                </c:pt>
                <c:pt idx="25">
                  <c:v>20</c:v>
                </c:pt>
                <c:pt idx="26">
                  <c:v>15</c:v>
                </c:pt>
                <c:pt idx="27">
                  <c:v>10</c:v>
                </c:pt>
                <c:pt idx="28">
                  <c:v>5</c:v>
                </c:pt>
                <c:pt idx="29">
                  <c:v>0</c:v>
                </c:pt>
              </c:numCache>
            </c:numRef>
          </c:xVal>
          <c:yVal>
            <c:numRef>
              <c:f>'Salt Creek (385)'!$B$36:$B$65</c:f>
              <c:numCache>
                <c:formatCode>General</c:formatCode>
                <c:ptCount val="30"/>
                <c:pt idx="0">
                  <c:v>96.52000000000001</c:v>
                </c:pt>
                <c:pt idx="1">
                  <c:v>93.070000000000007</c:v>
                </c:pt>
                <c:pt idx="2">
                  <c:v>91.070000000000007</c:v>
                </c:pt>
                <c:pt idx="3">
                  <c:v>89.42</c:v>
                </c:pt>
                <c:pt idx="4">
                  <c:v>88.52000000000001</c:v>
                </c:pt>
                <c:pt idx="5">
                  <c:v>87.67</c:v>
                </c:pt>
                <c:pt idx="6">
                  <c:v>86.77000000000001</c:v>
                </c:pt>
                <c:pt idx="7">
                  <c:v>86.17</c:v>
                </c:pt>
                <c:pt idx="8">
                  <c:v>85.42</c:v>
                </c:pt>
                <c:pt idx="9">
                  <c:v>85.12</c:v>
                </c:pt>
                <c:pt idx="10">
                  <c:v>84.67</c:v>
                </c:pt>
                <c:pt idx="11">
                  <c:v>84.27000000000001</c:v>
                </c:pt>
                <c:pt idx="12">
                  <c:v>83.87</c:v>
                </c:pt>
                <c:pt idx="13">
                  <c:v>83.820000000000007</c:v>
                </c:pt>
                <c:pt idx="14">
                  <c:v>83.77000000000001</c:v>
                </c:pt>
                <c:pt idx="15">
                  <c:v>83.92</c:v>
                </c:pt>
                <c:pt idx="16">
                  <c:v>83.92</c:v>
                </c:pt>
                <c:pt idx="17">
                  <c:v>84.22</c:v>
                </c:pt>
                <c:pt idx="18">
                  <c:v>84.320000000000007</c:v>
                </c:pt>
                <c:pt idx="19">
                  <c:v>84.820000000000007</c:v>
                </c:pt>
                <c:pt idx="20">
                  <c:v>84.820000000000007</c:v>
                </c:pt>
                <c:pt idx="21">
                  <c:v>84.67</c:v>
                </c:pt>
                <c:pt idx="22">
                  <c:v>85.12</c:v>
                </c:pt>
                <c:pt idx="23">
                  <c:v>86.320000000000007</c:v>
                </c:pt>
                <c:pt idx="24">
                  <c:v>87.22</c:v>
                </c:pt>
                <c:pt idx="25">
                  <c:v>88.42</c:v>
                </c:pt>
                <c:pt idx="26">
                  <c:v>89.77000000000001</c:v>
                </c:pt>
                <c:pt idx="27">
                  <c:v>90.97</c:v>
                </c:pt>
                <c:pt idx="28">
                  <c:v>93.97</c:v>
                </c:pt>
                <c:pt idx="29">
                  <c:v>98.070000000000007</c:v>
                </c:pt>
              </c:numCache>
            </c:numRef>
          </c:yVal>
        </c:ser>
        <c:ser>
          <c:idx val="1"/>
          <c:order val="2"/>
          <c:tx>
            <c:v>7/30/2008 DS</c:v>
          </c:tx>
          <c:marker>
            <c:symbol val="square"/>
            <c:size val="4"/>
          </c:marker>
          <c:xVal>
            <c:numRef>
              <c:f>'Salt Creek (385)'!$E$36:$E$66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28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56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</c:numCache>
            </c:numRef>
          </c:xVal>
          <c:yVal>
            <c:numRef>
              <c:f>'Salt Creek (385)'!$F$36:$F$66</c:f>
              <c:numCache>
                <c:formatCode>General</c:formatCode>
                <c:ptCount val="31"/>
                <c:pt idx="0">
                  <c:v>97.87</c:v>
                </c:pt>
                <c:pt idx="1">
                  <c:v>94.27000000000001</c:v>
                </c:pt>
                <c:pt idx="2">
                  <c:v>92.02000000000001</c:v>
                </c:pt>
                <c:pt idx="3">
                  <c:v>89.67</c:v>
                </c:pt>
                <c:pt idx="4">
                  <c:v>88.12</c:v>
                </c:pt>
                <c:pt idx="5">
                  <c:v>87.47</c:v>
                </c:pt>
                <c:pt idx="6">
                  <c:v>86.820000000000007</c:v>
                </c:pt>
                <c:pt idx="7">
                  <c:v>86.67</c:v>
                </c:pt>
                <c:pt idx="8">
                  <c:v>86.17</c:v>
                </c:pt>
                <c:pt idx="9">
                  <c:v>85.52000000000001</c:v>
                </c:pt>
                <c:pt idx="10">
                  <c:v>85.27000000000001</c:v>
                </c:pt>
                <c:pt idx="11">
                  <c:v>84.77000000000001</c:v>
                </c:pt>
                <c:pt idx="12">
                  <c:v>84.42</c:v>
                </c:pt>
                <c:pt idx="13">
                  <c:v>84.47</c:v>
                </c:pt>
                <c:pt idx="14">
                  <c:v>84.47</c:v>
                </c:pt>
                <c:pt idx="15">
                  <c:v>84.52000000000001</c:v>
                </c:pt>
                <c:pt idx="16">
                  <c:v>84.87</c:v>
                </c:pt>
                <c:pt idx="17">
                  <c:v>85.02000000000001</c:v>
                </c:pt>
                <c:pt idx="18">
                  <c:v>85.52000000000001</c:v>
                </c:pt>
                <c:pt idx="19">
                  <c:v>85.77000000000001</c:v>
                </c:pt>
                <c:pt idx="20">
                  <c:v>85.87</c:v>
                </c:pt>
                <c:pt idx="21">
                  <c:v>86.320000000000007</c:v>
                </c:pt>
                <c:pt idx="22">
                  <c:v>86.77000000000001</c:v>
                </c:pt>
                <c:pt idx="23">
                  <c:v>87.22</c:v>
                </c:pt>
                <c:pt idx="24">
                  <c:v>87.87</c:v>
                </c:pt>
                <c:pt idx="25">
                  <c:v>88.47</c:v>
                </c:pt>
                <c:pt idx="26">
                  <c:v>89.47</c:v>
                </c:pt>
                <c:pt idx="27">
                  <c:v>90.42</c:v>
                </c:pt>
                <c:pt idx="28">
                  <c:v>91.67</c:v>
                </c:pt>
                <c:pt idx="29">
                  <c:v>92.820000000000007</c:v>
                </c:pt>
                <c:pt idx="30">
                  <c:v>96.27000000000001</c:v>
                </c:pt>
              </c:numCache>
            </c:numRef>
          </c:yVal>
        </c:ser>
        <c:ser>
          <c:idx val="2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100</c:v>
              </c:pt>
            </c:numLit>
          </c:xVal>
          <c:yVal>
            <c:numRef>
              <c:f>('Salt Creek (385)'!$J$34,'Salt Creek (385)'!$J$34)</c:f>
              <c:numCache>
                <c:formatCode>General</c:formatCode>
                <c:ptCount val="2"/>
                <c:pt idx="0">
                  <c:v>89.5</c:v>
                </c:pt>
                <c:pt idx="1">
                  <c:v>89.5</c:v>
                </c:pt>
              </c:numCache>
            </c:numRef>
          </c:yVal>
        </c:ser>
        <c:ser>
          <c:idx val="3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100</c:v>
              </c:pt>
            </c:numLit>
          </c:xVal>
          <c:yVal>
            <c:numRef>
              <c:f>('Salt Creek (385)'!$J$35,'Salt Creek (385)'!$J$35)</c:f>
              <c:numCache>
                <c:formatCode>General</c:formatCode>
                <c:ptCount val="2"/>
                <c:pt idx="0">
                  <c:v>80.7</c:v>
                </c:pt>
                <c:pt idx="1">
                  <c:v>80.7</c:v>
                </c:pt>
              </c:numCache>
            </c:numRef>
          </c:yVal>
        </c:ser>
        <c:ser>
          <c:idx val="4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100</c:v>
              </c:pt>
            </c:numLit>
          </c:xVal>
          <c:yVal>
            <c:numRef>
              <c:f>('Salt Creek (385)'!$J$36,'Salt Creek (385)'!$J$36)</c:f>
              <c:numCache>
                <c:formatCode>General</c:formatCode>
                <c:ptCount val="2"/>
                <c:pt idx="0">
                  <c:v>92.2</c:v>
                </c:pt>
                <c:pt idx="1">
                  <c:v>92.2</c:v>
                </c:pt>
              </c:numCache>
            </c:numRef>
          </c:yVal>
        </c:ser>
        <c:ser>
          <c:idx val="5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100</c:v>
              </c:pt>
            </c:numLit>
          </c:xVal>
          <c:yVal>
            <c:numRef>
              <c:f>('Salt Creek (385)'!$J$37,'Salt Creek (385)'!$J$37)</c:f>
              <c:numCache>
                <c:formatCode>General</c:formatCode>
                <c:ptCount val="2"/>
                <c:pt idx="0">
                  <c:v>77.900000000000006</c:v>
                </c:pt>
                <c:pt idx="1">
                  <c:v>77.900000000000006</c:v>
                </c:pt>
              </c:numCache>
            </c:numRef>
          </c:yVal>
        </c:ser>
        <c:ser>
          <c:idx val="6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87.86</c:v>
              </c:pt>
              <c:pt idx="1">
                <c:v>87.86</c:v>
              </c:pt>
            </c:numLit>
          </c:yVal>
        </c:ser>
        <c:dLbls/>
        <c:axId val="73765248"/>
        <c:axId val="73767168"/>
      </c:scatterChart>
      <c:valAx>
        <c:axId val="73765248"/>
        <c:scaling>
          <c:orientation val="minMax"/>
          <c:max val="157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3767168"/>
        <c:crosses val="autoZero"/>
        <c:crossBetween val="midCat"/>
      </c:valAx>
      <c:valAx>
        <c:axId val="73767168"/>
        <c:scaling>
          <c:orientation val="minMax"/>
          <c:max val="100"/>
          <c:min val="7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73765248"/>
        <c:crosses val="autoZero"/>
        <c:crossBetween val="midCat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516031961081602E-2"/>
          <c:y val="2.3130249343832E-2"/>
          <c:w val="0.92535674522797007"/>
          <c:h val="0.68519176509186352"/>
        </c:manualLayout>
      </c:layout>
      <c:scatterChart>
        <c:scatterStyle val="lineMarker"/>
        <c:ser>
          <c:idx val="2"/>
          <c:order val="0"/>
          <c:tx>
            <c:v>BN 1188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'Salmon Creek @ Egan Dr (1188)'!$A$35:$A$43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59.25</c:v>
                </c:pt>
                <c:pt idx="3">
                  <c:v>59.25</c:v>
                </c:pt>
                <c:pt idx="4">
                  <c:v>60.75</c:v>
                </c:pt>
                <c:pt idx="5">
                  <c:v>60.75</c:v>
                </c:pt>
                <c:pt idx="6">
                  <c:v>121.35420000000001</c:v>
                </c:pt>
                <c:pt idx="7">
                  <c:v>121.35420000000001</c:v>
                </c:pt>
                <c:pt idx="8">
                  <c:v>0</c:v>
                </c:pt>
              </c:numCache>
            </c:numRef>
          </c:xVal>
          <c:yVal>
            <c:numRef>
              <c:f>'Salmon Creek @ Egan Dr (1188)'!$B$35:$B$43</c:f>
              <c:numCache>
                <c:formatCode>General</c:formatCode>
                <c:ptCount val="9"/>
                <c:pt idx="0">
                  <c:v>28.96</c:v>
                </c:pt>
                <c:pt idx="1">
                  <c:v>23.39</c:v>
                </c:pt>
                <c:pt idx="2">
                  <c:v>23.39</c:v>
                </c:pt>
                <c:pt idx="3">
                  <c:v>-30</c:v>
                </c:pt>
                <c:pt idx="4">
                  <c:v>-30</c:v>
                </c:pt>
                <c:pt idx="5">
                  <c:v>23.39</c:v>
                </c:pt>
                <c:pt idx="6">
                  <c:v>23.39</c:v>
                </c:pt>
                <c:pt idx="7">
                  <c:v>28.96</c:v>
                </c:pt>
                <c:pt idx="8">
                  <c:v>28.96</c:v>
                </c:pt>
              </c:numCache>
            </c:numRef>
          </c:yVal>
        </c:ser>
        <c:ser>
          <c:idx val="4"/>
          <c:order val="1"/>
          <c:tx>
            <c:v>US Sounding WS</c:v>
          </c:tx>
          <c:marker>
            <c:symbol val="none"/>
          </c:marker>
          <c:xVal>
            <c:numRef>
              <c:f>('Salmon Creek @ Egan Dr (1188)'!$D$44,'Salmon Creek @ Egan Dr (1188)'!$D$54)</c:f>
              <c:numCache>
                <c:formatCode>General</c:formatCode>
                <c:ptCount val="2"/>
                <c:pt idx="0">
                  <c:v>40</c:v>
                </c:pt>
                <c:pt idx="1">
                  <c:v>90</c:v>
                </c:pt>
              </c:numCache>
            </c:numRef>
          </c:xVal>
          <c:yVal>
            <c:numRef>
              <c:f>('Salmon Creek @ Egan Dr (1188)'!$G$44,'Salmon Creek @ Egan Dr (1188)'!$G$54)</c:f>
              <c:numCache>
                <c:formatCode>General</c:formatCode>
                <c:ptCount val="2"/>
                <c:pt idx="0">
                  <c:v>11.290000000000003</c:v>
                </c:pt>
                <c:pt idx="1">
                  <c:v>10.89</c:v>
                </c:pt>
              </c:numCache>
            </c:numRef>
          </c:yVal>
        </c:ser>
        <c:ser>
          <c:idx val="0"/>
          <c:order val="2"/>
          <c:tx>
            <c:strRef>
              <c:f>'Salmon Creek @ Egan Dr (1188)'!$F$34:$G$34</c:f>
              <c:strCache>
                <c:ptCount val="1"/>
                <c:pt idx="0">
                  <c:v>4/29/2009 US</c:v>
                </c:pt>
              </c:strCache>
            </c:strRef>
          </c:tx>
          <c:marker>
            <c:symbol val="diamond"/>
            <c:size val="5"/>
          </c:marker>
          <c:xVal>
            <c:numRef>
              <c:f>'Salmon Creek @ Egan Dr (1188)'!$D$37:$D$60</c:f>
              <c:numCache>
                <c:formatCode>General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</c:numCache>
            </c:numRef>
          </c:xVal>
          <c:yVal>
            <c:numRef>
              <c:f>'Salmon Creek @ Egan Dr (1188)'!$G$37:$G$60</c:f>
              <c:numCache>
                <c:formatCode>General</c:formatCode>
                <c:ptCount val="24"/>
                <c:pt idx="0">
                  <c:v>25.090000000000003</c:v>
                </c:pt>
                <c:pt idx="1">
                  <c:v>24.19</c:v>
                </c:pt>
                <c:pt idx="2">
                  <c:v>22.490000000000002</c:v>
                </c:pt>
                <c:pt idx="3">
                  <c:v>20.990000000000002</c:v>
                </c:pt>
                <c:pt idx="4">
                  <c:v>18.190000000000001</c:v>
                </c:pt>
                <c:pt idx="5">
                  <c:v>16.490000000000002</c:v>
                </c:pt>
                <c:pt idx="6">
                  <c:v>14.490000000000002</c:v>
                </c:pt>
                <c:pt idx="7">
                  <c:v>11.290000000000003</c:v>
                </c:pt>
                <c:pt idx="8">
                  <c:v>10.490000000000002</c:v>
                </c:pt>
                <c:pt idx="9">
                  <c:v>9.990000000000002</c:v>
                </c:pt>
                <c:pt idx="10">
                  <c:v>10.690000000000001</c:v>
                </c:pt>
                <c:pt idx="11">
                  <c:v>10.790000000000003</c:v>
                </c:pt>
                <c:pt idx="12">
                  <c:v>10.790000000000003</c:v>
                </c:pt>
                <c:pt idx="13">
                  <c:v>10.09</c:v>
                </c:pt>
                <c:pt idx="14">
                  <c:v>10.190000000000001</c:v>
                </c:pt>
                <c:pt idx="15">
                  <c:v>10.290000000000003</c:v>
                </c:pt>
                <c:pt idx="16">
                  <c:v>10.190000000000001</c:v>
                </c:pt>
                <c:pt idx="17">
                  <c:v>10.89</c:v>
                </c:pt>
                <c:pt idx="18">
                  <c:v>12.290000000000003</c:v>
                </c:pt>
                <c:pt idx="19">
                  <c:v>14.690000000000001</c:v>
                </c:pt>
                <c:pt idx="20">
                  <c:v>18.590000000000003</c:v>
                </c:pt>
                <c:pt idx="21">
                  <c:v>19.29</c:v>
                </c:pt>
                <c:pt idx="22">
                  <c:v>21.69</c:v>
                </c:pt>
                <c:pt idx="23">
                  <c:v>23.89</c:v>
                </c:pt>
              </c:numCache>
            </c:numRef>
          </c:yVal>
        </c:ser>
        <c:ser>
          <c:idx val="5"/>
          <c:order val="3"/>
          <c:tx>
            <c:v>DS Sounding WS</c:v>
          </c:tx>
          <c:marker>
            <c:symbol val="none"/>
          </c:marker>
          <c:xVal>
            <c:numRef>
              <c:f>('Salmon Creek @ Egan Dr (1188)'!$J$44,'Salmon Creek @ Egan Dr (1188)'!$J$52)</c:f>
              <c:numCache>
                <c:formatCode>General</c:formatCode>
                <c:ptCount val="2"/>
                <c:pt idx="0">
                  <c:v>42</c:v>
                </c:pt>
                <c:pt idx="1">
                  <c:v>79</c:v>
                </c:pt>
              </c:numCache>
            </c:numRef>
          </c:xVal>
          <c:yVal>
            <c:numRef>
              <c:f>('Salmon Creek @ Egan Dr (1188)'!$M$44,'Salmon Creek @ Egan Dr (1188)'!$M$52)</c:f>
              <c:numCache>
                <c:formatCode>General</c:formatCode>
                <c:ptCount val="2"/>
                <c:pt idx="0">
                  <c:v>10.32</c:v>
                </c:pt>
                <c:pt idx="1">
                  <c:v>10.27</c:v>
                </c:pt>
              </c:numCache>
            </c:numRef>
          </c:yVal>
        </c:ser>
        <c:ser>
          <c:idx val="1"/>
          <c:order val="4"/>
          <c:tx>
            <c:strRef>
              <c:f>'Salmon Creek @ Egan Dr (1188)'!$L$34:$M$34</c:f>
              <c:strCache>
                <c:ptCount val="1"/>
                <c:pt idx="0">
                  <c:v>4/29/2009 DS</c:v>
                </c:pt>
              </c:strCache>
            </c:strRef>
          </c:tx>
          <c:marker>
            <c:symbol val="square"/>
            <c:size val="4"/>
          </c:marker>
          <c:xVal>
            <c:numRef>
              <c:f>'Salmon Creek @ Egan Dr (1188)'!$J$37:$J$61</c:f>
              <c:numCache>
                <c:formatCode>General</c:formatCode>
                <c:ptCount val="2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42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79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</c:numCache>
            </c:numRef>
          </c:xVal>
          <c:yVal>
            <c:numRef>
              <c:f>'Salmon Creek @ Egan Dr (1188)'!$M$37:$M$61</c:f>
              <c:numCache>
                <c:formatCode>General</c:formatCode>
                <c:ptCount val="25"/>
                <c:pt idx="0">
                  <c:v>27.97</c:v>
                </c:pt>
                <c:pt idx="1">
                  <c:v>25.22</c:v>
                </c:pt>
                <c:pt idx="2">
                  <c:v>21.419999999999998</c:v>
                </c:pt>
                <c:pt idx="3">
                  <c:v>20.32</c:v>
                </c:pt>
                <c:pt idx="4">
                  <c:v>15.619999999999997</c:v>
                </c:pt>
                <c:pt idx="5">
                  <c:v>15.02</c:v>
                </c:pt>
                <c:pt idx="6">
                  <c:v>13.619999999999997</c:v>
                </c:pt>
                <c:pt idx="7">
                  <c:v>10.32</c:v>
                </c:pt>
                <c:pt idx="8">
                  <c:v>9.52</c:v>
                </c:pt>
                <c:pt idx="9">
                  <c:v>9.02</c:v>
                </c:pt>
                <c:pt idx="10">
                  <c:v>9.3699999999999974</c:v>
                </c:pt>
                <c:pt idx="11">
                  <c:v>9.7199999999999989</c:v>
                </c:pt>
                <c:pt idx="12">
                  <c:v>9.32</c:v>
                </c:pt>
                <c:pt idx="13">
                  <c:v>9.07</c:v>
                </c:pt>
                <c:pt idx="14">
                  <c:v>9.32</c:v>
                </c:pt>
                <c:pt idx="15">
                  <c:v>10.27</c:v>
                </c:pt>
                <c:pt idx="16">
                  <c:v>11.619999999999997</c:v>
                </c:pt>
                <c:pt idx="17">
                  <c:v>13.82</c:v>
                </c:pt>
                <c:pt idx="18">
                  <c:v>16.82</c:v>
                </c:pt>
                <c:pt idx="19">
                  <c:v>19.82</c:v>
                </c:pt>
                <c:pt idx="20">
                  <c:v>22.72</c:v>
                </c:pt>
                <c:pt idx="21">
                  <c:v>24.02</c:v>
                </c:pt>
                <c:pt idx="22">
                  <c:v>25.52</c:v>
                </c:pt>
                <c:pt idx="23">
                  <c:v>27.02</c:v>
                </c:pt>
                <c:pt idx="24">
                  <c:v>29.619999999999997</c:v>
                </c:pt>
              </c:numCache>
            </c:numRef>
          </c:yVal>
        </c:ser>
        <c:ser>
          <c:idx val="3"/>
          <c:order val="5"/>
          <c:tx>
            <c:v>Recorded US WS from 4/29/2009 9:00 to 4/29/2009 19:45</c:v>
          </c:tx>
          <c:marker>
            <c:symbol val="x"/>
            <c:size val="4"/>
          </c:marker>
          <c:xVal>
            <c:numRef>
              <c:f>'Salmon Creek @ Egan Dr (1188)'!$P$35:$P$78</c:f>
              <c:numCache>
                <c:formatCode>General</c:formatCode>
                <c:ptCount val="44"/>
                <c:pt idx="0">
                  <c:v>0</c:v>
                </c:pt>
                <c:pt idx="1">
                  <c:v>2.9069767441860463</c:v>
                </c:pt>
                <c:pt idx="2">
                  <c:v>5.8139534883720927</c:v>
                </c:pt>
                <c:pt idx="3">
                  <c:v>8.720930232558139</c:v>
                </c:pt>
                <c:pt idx="4">
                  <c:v>11.627906976744185</c:v>
                </c:pt>
                <c:pt idx="5">
                  <c:v>14.534883720930232</c:v>
                </c:pt>
                <c:pt idx="6">
                  <c:v>17.441860465116278</c:v>
                </c:pt>
                <c:pt idx="7">
                  <c:v>20.348837209302324</c:v>
                </c:pt>
                <c:pt idx="8">
                  <c:v>23.255813953488371</c:v>
                </c:pt>
                <c:pt idx="9">
                  <c:v>26.162790697674417</c:v>
                </c:pt>
                <c:pt idx="10">
                  <c:v>29.069767441860463</c:v>
                </c:pt>
                <c:pt idx="11">
                  <c:v>31.97674418604651</c:v>
                </c:pt>
                <c:pt idx="12">
                  <c:v>34.883720930232556</c:v>
                </c:pt>
                <c:pt idx="13">
                  <c:v>37.790697674418603</c:v>
                </c:pt>
                <c:pt idx="14">
                  <c:v>40.697674418604649</c:v>
                </c:pt>
                <c:pt idx="15">
                  <c:v>43.604651162790695</c:v>
                </c:pt>
                <c:pt idx="16">
                  <c:v>46.511627906976742</c:v>
                </c:pt>
                <c:pt idx="17">
                  <c:v>49.418604651162788</c:v>
                </c:pt>
                <c:pt idx="18">
                  <c:v>52.325581395348834</c:v>
                </c:pt>
                <c:pt idx="19">
                  <c:v>55.232558139534881</c:v>
                </c:pt>
                <c:pt idx="20">
                  <c:v>58.139534883720927</c:v>
                </c:pt>
                <c:pt idx="21">
                  <c:v>61.046511627906973</c:v>
                </c:pt>
                <c:pt idx="22">
                  <c:v>63.95348837209302</c:v>
                </c:pt>
                <c:pt idx="23">
                  <c:v>66.860465116279073</c:v>
                </c:pt>
                <c:pt idx="24">
                  <c:v>69.767441860465112</c:v>
                </c:pt>
                <c:pt idx="25">
                  <c:v>72.674418604651152</c:v>
                </c:pt>
                <c:pt idx="26">
                  <c:v>75.581395348837191</c:v>
                </c:pt>
                <c:pt idx="27">
                  <c:v>78.48837209302323</c:v>
                </c:pt>
                <c:pt idx="28">
                  <c:v>81.395348837209269</c:v>
                </c:pt>
                <c:pt idx="29">
                  <c:v>84.302325581395309</c:v>
                </c:pt>
                <c:pt idx="30">
                  <c:v>87.209302325581348</c:v>
                </c:pt>
                <c:pt idx="31">
                  <c:v>90.116279069767387</c:v>
                </c:pt>
                <c:pt idx="32">
                  <c:v>93.023255813953426</c:v>
                </c:pt>
                <c:pt idx="33">
                  <c:v>95.930232558139465</c:v>
                </c:pt>
                <c:pt idx="34">
                  <c:v>98.837209302325505</c:v>
                </c:pt>
                <c:pt idx="35">
                  <c:v>101.74418604651154</c:v>
                </c:pt>
                <c:pt idx="36">
                  <c:v>104.65116279069758</c:v>
                </c:pt>
                <c:pt idx="37">
                  <c:v>107.55813953488362</c:v>
                </c:pt>
                <c:pt idx="38">
                  <c:v>110.46511627906966</c:v>
                </c:pt>
                <c:pt idx="39">
                  <c:v>113.3720930232557</c:v>
                </c:pt>
                <c:pt idx="40">
                  <c:v>116.27906976744174</c:v>
                </c:pt>
                <c:pt idx="41">
                  <c:v>119.18604651162778</c:v>
                </c:pt>
                <c:pt idx="42">
                  <c:v>122.09302325581382</c:v>
                </c:pt>
                <c:pt idx="43">
                  <c:v>124.99999999999986</c:v>
                </c:pt>
              </c:numCache>
            </c:numRef>
          </c:xVal>
          <c:yVal>
            <c:numRef>
              <c:f>'Salmon Creek @ Egan Dr (1188)'!$Q$35:$Q$78</c:f>
              <c:numCache>
                <c:formatCode>0.000</c:formatCode>
                <c:ptCount val="44"/>
                <c:pt idx="0">
                  <c:v>11.39</c:v>
                </c:pt>
                <c:pt idx="1">
                  <c:v>11.396000000000001</c:v>
                </c:pt>
                <c:pt idx="2">
                  <c:v>11.375</c:v>
                </c:pt>
                <c:pt idx="3">
                  <c:v>11.381</c:v>
                </c:pt>
                <c:pt idx="4">
                  <c:v>11.375999999999998</c:v>
                </c:pt>
                <c:pt idx="5">
                  <c:v>11.369</c:v>
                </c:pt>
                <c:pt idx="6">
                  <c:v>11.381999999999998</c:v>
                </c:pt>
                <c:pt idx="7">
                  <c:v>11.368000000000002</c:v>
                </c:pt>
                <c:pt idx="8">
                  <c:v>11.372</c:v>
                </c:pt>
                <c:pt idx="9">
                  <c:v>11.366999999999997</c:v>
                </c:pt>
                <c:pt idx="10">
                  <c:v>11.362000000000002</c:v>
                </c:pt>
                <c:pt idx="11">
                  <c:v>11.372999999999998</c:v>
                </c:pt>
                <c:pt idx="12">
                  <c:v>11.365000000000002</c:v>
                </c:pt>
                <c:pt idx="13">
                  <c:v>11.356999999999999</c:v>
                </c:pt>
                <c:pt idx="14">
                  <c:v>11.344000000000001</c:v>
                </c:pt>
                <c:pt idx="15">
                  <c:v>11.359000000000002</c:v>
                </c:pt>
                <c:pt idx="16">
                  <c:v>11.353000000000002</c:v>
                </c:pt>
                <c:pt idx="17">
                  <c:v>11.351999999999997</c:v>
                </c:pt>
                <c:pt idx="18">
                  <c:v>11.347000000000001</c:v>
                </c:pt>
                <c:pt idx="19">
                  <c:v>11.350999999999999</c:v>
                </c:pt>
                <c:pt idx="20">
                  <c:v>11.344000000000001</c:v>
                </c:pt>
                <c:pt idx="21">
                  <c:v>11.342999999999996</c:v>
                </c:pt>
                <c:pt idx="22">
                  <c:v>11.344999999999999</c:v>
                </c:pt>
                <c:pt idx="23">
                  <c:v>11.348999999999997</c:v>
                </c:pt>
                <c:pt idx="24">
                  <c:v>11.338999999999999</c:v>
                </c:pt>
                <c:pt idx="25">
                  <c:v>11.344000000000001</c:v>
                </c:pt>
                <c:pt idx="26">
                  <c:v>11.353999999999999</c:v>
                </c:pt>
                <c:pt idx="27">
                  <c:v>11.353000000000002</c:v>
                </c:pt>
                <c:pt idx="28">
                  <c:v>11.365000000000002</c:v>
                </c:pt>
                <c:pt idx="29">
                  <c:v>11.341999999999999</c:v>
                </c:pt>
                <c:pt idx="30">
                  <c:v>11.378</c:v>
                </c:pt>
                <c:pt idx="31">
                  <c:v>11.351999999999997</c:v>
                </c:pt>
                <c:pt idx="32">
                  <c:v>11.362000000000002</c:v>
                </c:pt>
                <c:pt idx="33">
                  <c:v>11.372</c:v>
                </c:pt>
                <c:pt idx="34">
                  <c:v>11.377000000000002</c:v>
                </c:pt>
                <c:pt idx="35">
                  <c:v>11.378</c:v>
                </c:pt>
                <c:pt idx="36">
                  <c:v>11.375999999999998</c:v>
                </c:pt>
                <c:pt idx="37">
                  <c:v>11.378999999999998</c:v>
                </c:pt>
                <c:pt idx="38">
                  <c:v>11.372</c:v>
                </c:pt>
                <c:pt idx="39">
                  <c:v>11.392000000000003</c:v>
                </c:pt>
                <c:pt idx="40">
                  <c:v>11.393000000000001</c:v>
                </c:pt>
                <c:pt idx="41">
                  <c:v>11.377000000000002</c:v>
                </c:pt>
                <c:pt idx="42">
                  <c:v>11.403999999999996</c:v>
                </c:pt>
                <c:pt idx="43">
                  <c:v>11.409999999999997</c:v>
                </c:pt>
              </c:numCache>
            </c:numRef>
          </c:yVal>
        </c:ser>
        <c:ser>
          <c:idx val="6"/>
          <c:order val="6"/>
          <c:tx>
            <c:v>16 Foot Tide Tapedown WS Elevation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125</c:v>
              </c:pt>
            </c:numLit>
          </c:xVal>
          <c:yVal>
            <c:numLit>
              <c:formatCode>General</c:formatCode>
              <c:ptCount val="2"/>
              <c:pt idx="0">
                <c:v>11.99</c:v>
              </c:pt>
              <c:pt idx="1">
                <c:v>11.99</c:v>
              </c:pt>
            </c:numLit>
          </c:yVal>
        </c:ser>
        <c:dLbls/>
        <c:axId val="132408064"/>
        <c:axId val="132409984"/>
      </c:scatterChart>
      <c:valAx>
        <c:axId val="132408064"/>
        <c:scaling>
          <c:orientation val="minMax"/>
          <c:max val="12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132409984"/>
        <c:crosses val="autoZero"/>
        <c:crossBetween val="midCat"/>
      </c:valAx>
      <c:valAx>
        <c:axId val="132409984"/>
        <c:scaling>
          <c:orientation val="minMax"/>
          <c:max val="30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132408064"/>
        <c:crosses val="autoZero"/>
        <c:crossBetween val="midCat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5119183355913592E-2"/>
          <c:y val="0.78385679133858321"/>
          <c:w val="0.88976163328817415"/>
          <c:h val="0.10989320866141745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9092678444096476E-2"/>
          <c:y val="2.9290322580645234E-2"/>
          <c:w val="0.92875205628198265"/>
          <c:h val="0.79847515028363392"/>
        </c:manualLayout>
      </c:layout>
      <c:scatterChart>
        <c:scatterStyle val="lineMarker"/>
        <c:ser>
          <c:idx val="4"/>
          <c:order val="0"/>
          <c:tx>
            <c:v>Bridge 1197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'Lemon Creek (1197, 1863)'!$P$35:$P$47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59</c:v>
                </c:pt>
                <c:pt idx="3">
                  <c:v>59</c:v>
                </c:pt>
                <c:pt idx="4">
                  <c:v>61</c:v>
                </c:pt>
                <c:pt idx="5">
                  <c:v>61</c:v>
                </c:pt>
                <c:pt idx="6">
                  <c:v>119</c:v>
                </c:pt>
                <c:pt idx="7">
                  <c:v>119</c:v>
                </c:pt>
                <c:pt idx="8">
                  <c:v>121</c:v>
                </c:pt>
                <c:pt idx="9">
                  <c:v>121</c:v>
                </c:pt>
                <c:pt idx="10">
                  <c:v>181.16669999999999</c:v>
                </c:pt>
                <c:pt idx="11">
                  <c:v>181.16669999999999</c:v>
                </c:pt>
                <c:pt idx="12">
                  <c:v>0</c:v>
                </c:pt>
              </c:numCache>
            </c:numRef>
          </c:xVal>
          <c:yVal>
            <c:numRef>
              <c:f>'Lemon Creek (1197, 1863)'!$Q$35:$Q$47</c:f>
              <c:numCache>
                <c:formatCode>General</c:formatCode>
                <c:ptCount val="13"/>
                <c:pt idx="0">
                  <c:v>29.2</c:v>
                </c:pt>
                <c:pt idx="1">
                  <c:v>23.97</c:v>
                </c:pt>
                <c:pt idx="2">
                  <c:v>23.97</c:v>
                </c:pt>
                <c:pt idx="3">
                  <c:v>-75</c:v>
                </c:pt>
                <c:pt idx="4">
                  <c:v>-75</c:v>
                </c:pt>
                <c:pt idx="5">
                  <c:v>23.97</c:v>
                </c:pt>
                <c:pt idx="6">
                  <c:v>23.97</c:v>
                </c:pt>
                <c:pt idx="7">
                  <c:v>-75</c:v>
                </c:pt>
                <c:pt idx="8">
                  <c:v>-75</c:v>
                </c:pt>
                <c:pt idx="9">
                  <c:v>23.97</c:v>
                </c:pt>
                <c:pt idx="10">
                  <c:v>23.97</c:v>
                </c:pt>
                <c:pt idx="11">
                  <c:v>29.2</c:v>
                </c:pt>
                <c:pt idx="12">
                  <c:v>29.2</c:v>
                </c:pt>
              </c:numCache>
            </c:numRef>
          </c:yVal>
        </c:ser>
        <c:ser>
          <c:idx val="0"/>
          <c:order val="1"/>
          <c:tx>
            <c:v>North Bound Upstream Sounding</c:v>
          </c:tx>
          <c:marker>
            <c:symbol val="diamond"/>
            <c:size val="5"/>
          </c:marker>
          <c:xVal>
            <c:numRef>
              <c:f>'Lemon Creek (1197, 1863)'!$A$37:$A$62</c:f>
              <c:numCache>
                <c:formatCode>General</c:formatCode>
                <c:ptCount val="26"/>
                <c:pt idx="0">
                  <c:v>4</c:v>
                </c:pt>
                <c:pt idx="1">
                  <c:v>14</c:v>
                </c:pt>
                <c:pt idx="2">
                  <c:v>23</c:v>
                </c:pt>
                <c:pt idx="3">
                  <c:v>33</c:v>
                </c:pt>
                <c:pt idx="4">
                  <c:v>39</c:v>
                </c:pt>
                <c:pt idx="5">
                  <c:v>44</c:v>
                </c:pt>
                <c:pt idx="6">
                  <c:v>50</c:v>
                </c:pt>
                <c:pt idx="7">
                  <c:v>56</c:v>
                </c:pt>
                <c:pt idx="8">
                  <c:v>64</c:v>
                </c:pt>
                <c:pt idx="9">
                  <c:v>69.900000000000006</c:v>
                </c:pt>
                <c:pt idx="10">
                  <c:v>78.3</c:v>
                </c:pt>
                <c:pt idx="11">
                  <c:v>86.1</c:v>
                </c:pt>
                <c:pt idx="12">
                  <c:v>90.4</c:v>
                </c:pt>
                <c:pt idx="13">
                  <c:v>99.96</c:v>
                </c:pt>
                <c:pt idx="14">
                  <c:v>104.52</c:v>
                </c:pt>
                <c:pt idx="15">
                  <c:v>113.83</c:v>
                </c:pt>
                <c:pt idx="16">
                  <c:v>120.74</c:v>
                </c:pt>
                <c:pt idx="17">
                  <c:v>128</c:v>
                </c:pt>
                <c:pt idx="18">
                  <c:v>137</c:v>
                </c:pt>
                <c:pt idx="19">
                  <c:v>142</c:v>
                </c:pt>
                <c:pt idx="20">
                  <c:v>147</c:v>
                </c:pt>
                <c:pt idx="21">
                  <c:v>154</c:v>
                </c:pt>
                <c:pt idx="22">
                  <c:v>158</c:v>
                </c:pt>
                <c:pt idx="23">
                  <c:v>164</c:v>
                </c:pt>
                <c:pt idx="24">
                  <c:v>170</c:v>
                </c:pt>
                <c:pt idx="25">
                  <c:v>175</c:v>
                </c:pt>
              </c:numCache>
            </c:numRef>
          </c:xVal>
          <c:yVal>
            <c:numRef>
              <c:f>'Lemon Creek (1197, 1863)'!$D$37:$D$62</c:f>
              <c:numCache>
                <c:formatCode>General</c:formatCode>
                <c:ptCount val="26"/>
                <c:pt idx="0">
                  <c:v>25.2</c:v>
                </c:pt>
                <c:pt idx="1">
                  <c:v>23.25</c:v>
                </c:pt>
                <c:pt idx="2">
                  <c:v>17.2</c:v>
                </c:pt>
                <c:pt idx="3">
                  <c:v>12.099999999999998</c:v>
                </c:pt>
                <c:pt idx="4">
                  <c:v>10</c:v>
                </c:pt>
                <c:pt idx="5">
                  <c:v>9.6999999999999993</c:v>
                </c:pt>
                <c:pt idx="6">
                  <c:v>10.5</c:v>
                </c:pt>
                <c:pt idx="7">
                  <c:v>9.6999999999999993</c:v>
                </c:pt>
                <c:pt idx="8">
                  <c:v>9.8499999999999979</c:v>
                </c:pt>
                <c:pt idx="9">
                  <c:v>8.8999999999999986</c:v>
                </c:pt>
                <c:pt idx="10">
                  <c:v>9.1999999999999993</c:v>
                </c:pt>
                <c:pt idx="11">
                  <c:v>9</c:v>
                </c:pt>
                <c:pt idx="12">
                  <c:v>9.0500000000000007</c:v>
                </c:pt>
                <c:pt idx="13">
                  <c:v>8.5500000000000007</c:v>
                </c:pt>
                <c:pt idx="14">
                  <c:v>8.5999999999999979</c:v>
                </c:pt>
                <c:pt idx="15">
                  <c:v>8.8999999999999986</c:v>
                </c:pt>
                <c:pt idx="16">
                  <c:v>8.1999999999999993</c:v>
                </c:pt>
                <c:pt idx="17">
                  <c:v>8.0999999999999979</c:v>
                </c:pt>
                <c:pt idx="18">
                  <c:v>9.75</c:v>
                </c:pt>
                <c:pt idx="19">
                  <c:v>10.149999999999999</c:v>
                </c:pt>
                <c:pt idx="20">
                  <c:v>10.5</c:v>
                </c:pt>
                <c:pt idx="21">
                  <c:v>14.799999999999999</c:v>
                </c:pt>
                <c:pt idx="22">
                  <c:v>17.799999999999997</c:v>
                </c:pt>
                <c:pt idx="23">
                  <c:v>21.7</c:v>
                </c:pt>
                <c:pt idx="24">
                  <c:v>23.4</c:v>
                </c:pt>
                <c:pt idx="25">
                  <c:v>26.74</c:v>
                </c:pt>
              </c:numCache>
            </c:numRef>
          </c:yVal>
        </c:ser>
        <c:ser>
          <c:idx val="1"/>
          <c:order val="2"/>
          <c:tx>
            <c:v>South Bound Downstream Sounding</c:v>
          </c:tx>
          <c:marker>
            <c:symbol val="square"/>
            <c:size val="4"/>
          </c:marker>
          <c:xVal>
            <c:numRef>
              <c:f>'Lemon Creek (1197, 1863)'!$G$37:$G$58</c:f>
              <c:numCache>
                <c:formatCode>General</c:formatCode>
                <c:ptCount val="22"/>
                <c:pt idx="0">
                  <c:v>5.0999999999999996</c:v>
                </c:pt>
                <c:pt idx="1">
                  <c:v>14.5</c:v>
                </c:pt>
                <c:pt idx="2">
                  <c:v>21.9</c:v>
                </c:pt>
                <c:pt idx="3">
                  <c:v>27.5</c:v>
                </c:pt>
                <c:pt idx="4">
                  <c:v>31.9</c:v>
                </c:pt>
                <c:pt idx="5">
                  <c:v>35.4</c:v>
                </c:pt>
                <c:pt idx="6">
                  <c:v>42.5</c:v>
                </c:pt>
                <c:pt idx="7">
                  <c:v>49.3</c:v>
                </c:pt>
                <c:pt idx="8">
                  <c:v>62.8</c:v>
                </c:pt>
                <c:pt idx="9">
                  <c:v>73.5</c:v>
                </c:pt>
                <c:pt idx="10">
                  <c:v>84.9</c:v>
                </c:pt>
                <c:pt idx="11">
                  <c:v>89.6</c:v>
                </c:pt>
                <c:pt idx="12">
                  <c:v>108.2</c:v>
                </c:pt>
                <c:pt idx="13">
                  <c:v>118.2</c:v>
                </c:pt>
                <c:pt idx="14">
                  <c:v>125.5</c:v>
                </c:pt>
                <c:pt idx="15">
                  <c:v>135.5</c:v>
                </c:pt>
                <c:pt idx="16">
                  <c:v>144</c:v>
                </c:pt>
                <c:pt idx="17">
                  <c:v>149.80000000000001</c:v>
                </c:pt>
                <c:pt idx="18">
                  <c:v>155.80000000000001</c:v>
                </c:pt>
                <c:pt idx="19">
                  <c:v>162</c:v>
                </c:pt>
                <c:pt idx="20">
                  <c:v>168</c:v>
                </c:pt>
                <c:pt idx="21">
                  <c:v>174</c:v>
                </c:pt>
              </c:numCache>
            </c:numRef>
          </c:xVal>
          <c:yVal>
            <c:numRef>
              <c:f>'Lemon Creek (1197, 1863)'!$J$37:$J$58</c:f>
              <c:numCache>
                <c:formatCode>General</c:formatCode>
                <c:ptCount val="22"/>
                <c:pt idx="0">
                  <c:v>25.8</c:v>
                </c:pt>
                <c:pt idx="1">
                  <c:v>23.2</c:v>
                </c:pt>
                <c:pt idx="2">
                  <c:v>18.299999999999997</c:v>
                </c:pt>
                <c:pt idx="3">
                  <c:v>14.6</c:v>
                </c:pt>
                <c:pt idx="4">
                  <c:v>11.899999999999999</c:v>
                </c:pt>
                <c:pt idx="5">
                  <c:v>10.050000000000001</c:v>
                </c:pt>
                <c:pt idx="6">
                  <c:v>9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8.5999999999999979</c:v>
                </c:pt>
                <c:pt idx="10">
                  <c:v>8.6999999999999993</c:v>
                </c:pt>
                <c:pt idx="11">
                  <c:v>8.8000000000000007</c:v>
                </c:pt>
                <c:pt idx="12">
                  <c:v>9.1999999999999993</c:v>
                </c:pt>
                <c:pt idx="13">
                  <c:v>9.5</c:v>
                </c:pt>
                <c:pt idx="14">
                  <c:v>9.8999999999999986</c:v>
                </c:pt>
                <c:pt idx="15">
                  <c:v>9.3000000000000007</c:v>
                </c:pt>
                <c:pt idx="16">
                  <c:v>10</c:v>
                </c:pt>
                <c:pt idx="17">
                  <c:v>13.5</c:v>
                </c:pt>
                <c:pt idx="18">
                  <c:v>16.399999999999999</c:v>
                </c:pt>
                <c:pt idx="19">
                  <c:v>20.7</c:v>
                </c:pt>
                <c:pt idx="20">
                  <c:v>24.5</c:v>
                </c:pt>
                <c:pt idx="21">
                  <c:v>26.7</c:v>
                </c:pt>
              </c:numCache>
            </c:numRef>
          </c:yVal>
        </c:ser>
        <c:ser>
          <c:idx val="2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12.8</c:v>
              </c:pt>
              <c:pt idx="1">
                <c:v>12.8</c:v>
              </c:pt>
            </c:numLit>
          </c:yVal>
        </c:ser>
        <c:ser>
          <c:idx val="5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-1.4</c:v>
              </c:pt>
              <c:pt idx="1">
                <c:v>-1.4</c:v>
              </c:pt>
            </c:numLit>
          </c:yVal>
        </c:ser>
        <c:ser>
          <c:idx val="3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16.899999999999999</c:v>
              </c:pt>
              <c:pt idx="1">
                <c:v>16.899999999999999</c:v>
              </c:pt>
            </c:numLit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-5.9</c:v>
              </c:pt>
              <c:pt idx="1">
                <c:v>-5.9</c:v>
              </c:pt>
            </c:numLit>
          </c:yVal>
        </c:ser>
        <c:ser>
          <c:idx val="7"/>
          <c:order val="7"/>
          <c:tx>
            <c:v>1% AEP WS Elev (NB)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18.8</c:v>
              </c:pt>
              <c:pt idx="1">
                <c:v>18.8</c:v>
              </c:pt>
            </c:numLit>
          </c:yVal>
        </c:ser>
        <c:ser>
          <c:idx val="8"/>
          <c:order val="8"/>
          <c:tx>
            <c:v>1% AEP WS Elev (SB)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18.600000000000001</c:v>
              </c:pt>
              <c:pt idx="1">
                <c:v>18.600000000000001</c:v>
              </c:pt>
            </c:numLit>
          </c:yVal>
        </c:ser>
        <c:dLbls/>
        <c:axId val="132523904"/>
        <c:axId val="132567040"/>
      </c:scatterChart>
      <c:valAx>
        <c:axId val="132523904"/>
        <c:scaling>
          <c:orientation val="minMax"/>
          <c:max val="180"/>
          <c:min val="0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1000"/>
                  <a:t>Distance from left bank, in feet</a:t>
                </a:r>
              </a:p>
            </c:rich>
          </c:tx>
          <c:layout>
            <c:manualLayout>
              <c:xMode val="edge"/>
              <c:yMode val="edge"/>
              <c:x val="0.44316174351038479"/>
              <c:y val="0.88106307679281959"/>
            </c:manualLayout>
          </c:layout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32567040"/>
        <c:crossesAt val="-8"/>
        <c:crossBetween val="midCat"/>
      </c:valAx>
      <c:valAx>
        <c:axId val="132567040"/>
        <c:scaling>
          <c:orientation val="minMax"/>
          <c:max val="30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AS-BUILT ELEVATION IN FEET</a:t>
                </a:r>
              </a:p>
            </c:rich>
          </c:tx>
        </c:title>
        <c:numFmt formatCode="General" sourceLinked="1"/>
        <c:majorTickMark val="in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32523904"/>
        <c:crosses val="autoZero"/>
        <c:crossBetween val="midCat"/>
        <c:majorUnit val="4"/>
      </c:valAx>
      <c:spPr>
        <a:noFill/>
        <a:ln w="12700"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099384253269151E-3"/>
          <c:y val="0.92685886038438892"/>
          <c:w val="0.98428309178115481"/>
          <c:h val="5.5936838540343876E-2"/>
        </c:manualLayout>
      </c:layout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6370047043755027E-2"/>
          <c:y val="8.624197781728897E-2"/>
          <c:w val="0.9233159793995267"/>
          <c:h val="0.74651325035983462"/>
        </c:manualLayout>
      </c:layout>
      <c:scatterChart>
        <c:scatterStyle val="lineMarker"/>
        <c:ser>
          <c:idx val="2"/>
          <c:order val="0"/>
          <c:tx>
            <c:strRef>
              <c:f>'Monashka Creek (1274)'!$N$34</c:f>
              <c:strCache>
                <c:ptCount val="1"/>
                <c:pt idx="0">
                  <c:v>Bridge 1274 (US)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'Monashka Creek (1274)'!$N$35:$N$51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24.5</c:v>
                </c:pt>
                <c:pt idx="3">
                  <c:v>24.5</c:v>
                </c:pt>
                <c:pt idx="4">
                  <c:v>25.5</c:v>
                </c:pt>
                <c:pt idx="5">
                  <c:v>25.5</c:v>
                </c:pt>
                <c:pt idx="6">
                  <c:v>49.5</c:v>
                </c:pt>
                <c:pt idx="7">
                  <c:v>49.5</c:v>
                </c:pt>
                <c:pt idx="8">
                  <c:v>50.5</c:v>
                </c:pt>
                <c:pt idx="9">
                  <c:v>50.5</c:v>
                </c:pt>
                <c:pt idx="10">
                  <c:v>74.5</c:v>
                </c:pt>
                <c:pt idx="11">
                  <c:v>74.5</c:v>
                </c:pt>
                <c:pt idx="12">
                  <c:v>75.5</c:v>
                </c:pt>
                <c:pt idx="13">
                  <c:v>75.5</c:v>
                </c:pt>
                <c:pt idx="14">
                  <c:v>101.5</c:v>
                </c:pt>
                <c:pt idx="15">
                  <c:v>101.5</c:v>
                </c:pt>
                <c:pt idx="16">
                  <c:v>0</c:v>
                </c:pt>
              </c:numCache>
            </c:numRef>
          </c:xVal>
          <c:yVal>
            <c:numRef>
              <c:f>'Monashka Creek (1274)'!$O$35:$O$51</c:f>
              <c:numCache>
                <c:formatCode>General</c:formatCode>
                <c:ptCount val="17"/>
                <c:pt idx="0">
                  <c:v>11.775</c:v>
                </c:pt>
                <c:pt idx="1">
                  <c:v>10.324999999999999</c:v>
                </c:pt>
                <c:pt idx="2">
                  <c:v>10.324999999999999</c:v>
                </c:pt>
                <c:pt idx="3">
                  <c:v>-15</c:v>
                </c:pt>
                <c:pt idx="4">
                  <c:v>-15</c:v>
                </c:pt>
                <c:pt idx="5">
                  <c:v>10.324999999999999</c:v>
                </c:pt>
                <c:pt idx="6">
                  <c:v>10.324999999999999</c:v>
                </c:pt>
                <c:pt idx="7">
                  <c:v>-15</c:v>
                </c:pt>
                <c:pt idx="8">
                  <c:v>-15</c:v>
                </c:pt>
                <c:pt idx="9">
                  <c:v>10.324999999999999</c:v>
                </c:pt>
                <c:pt idx="10">
                  <c:v>10.324999999999999</c:v>
                </c:pt>
                <c:pt idx="11">
                  <c:v>-15</c:v>
                </c:pt>
                <c:pt idx="12">
                  <c:v>-15</c:v>
                </c:pt>
                <c:pt idx="13">
                  <c:v>10.324999999999999</c:v>
                </c:pt>
                <c:pt idx="14">
                  <c:v>10.324999999999999</c:v>
                </c:pt>
                <c:pt idx="15">
                  <c:v>11.775</c:v>
                </c:pt>
                <c:pt idx="16">
                  <c:v>11.775</c:v>
                </c:pt>
              </c:numCache>
            </c:numRef>
          </c:yVal>
        </c:ser>
        <c:ser>
          <c:idx val="0"/>
          <c:order val="1"/>
          <c:tx>
            <c:strRef>
              <c:f>'Monashka Creek (1274)'!$A$34</c:f>
              <c:strCache>
                <c:ptCount val="1"/>
                <c:pt idx="0">
                  <c:v>7/29/2008 US</c:v>
                </c:pt>
              </c:strCache>
            </c:strRef>
          </c:tx>
          <c:marker>
            <c:symbol val="diamond"/>
            <c:size val="5"/>
          </c:marker>
          <c:xVal>
            <c:numRef>
              <c:f>'Monashka Creek (1274)'!$A$36:$A$55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'Monashka Creek (1274)'!$D$36:$D$55</c:f>
              <c:numCache>
                <c:formatCode>General</c:formatCode>
                <c:ptCount val="20"/>
                <c:pt idx="0">
                  <c:v>7.0250000000000004</c:v>
                </c:pt>
                <c:pt idx="1">
                  <c:v>5.3250000000000002</c:v>
                </c:pt>
                <c:pt idx="2">
                  <c:v>3.8249999999999993</c:v>
                </c:pt>
                <c:pt idx="3">
                  <c:v>3.2249999999999996</c:v>
                </c:pt>
                <c:pt idx="4">
                  <c:v>2.4250000000000007</c:v>
                </c:pt>
                <c:pt idx="5">
                  <c:v>1.3249999999999993</c:v>
                </c:pt>
                <c:pt idx="6">
                  <c:v>1.0250000000000004</c:v>
                </c:pt>
                <c:pt idx="7">
                  <c:v>0.72499999999999964</c:v>
                </c:pt>
                <c:pt idx="8">
                  <c:v>0.82499999999999929</c:v>
                </c:pt>
                <c:pt idx="9">
                  <c:v>1.125</c:v>
                </c:pt>
                <c:pt idx="10">
                  <c:v>0.42500000000000071</c:v>
                </c:pt>
                <c:pt idx="11">
                  <c:v>0.32499999999999929</c:v>
                </c:pt>
                <c:pt idx="12">
                  <c:v>1.3249999999999993</c:v>
                </c:pt>
                <c:pt idx="13">
                  <c:v>2.3249999999999993</c:v>
                </c:pt>
                <c:pt idx="14">
                  <c:v>2.7249999999999996</c:v>
                </c:pt>
                <c:pt idx="15">
                  <c:v>2.625</c:v>
                </c:pt>
                <c:pt idx="16">
                  <c:v>2.8249999999999993</c:v>
                </c:pt>
                <c:pt idx="17">
                  <c:v>4.7249999999999996</c:v>
                </c:pt>
                <c:pt idx="18">
                  <c:v>7.2249999999999996</c:v>
                </c:pt>
                <c:pt idx="19">
                  <c:v>6.7249999999999996</c:v>
                </c:pt>
              </c:numCache>
            </c:numRef>
          </c:yVal>
        </c:ser>
        <c:ser>
          <c:idx val="1"/>
          <c:order val="2"/>
          <c:tx>
            <c:strRef>
              <c:f>'Monashka Creek (1274)'!$F$34</c:f>
              <c:strCache>
                <c:ptCount val="1"/>
                <c:pt idx="0">
                  <c:v>7/29/2008 DS</c:v>
                </c:pt>
              </c:strCache>
            </c:strRef>
          </c:tx>
          <c:marker>
            <c:symbol val="square"/>
            <c:size val="4"/>
          </c:marker>
          <c:xVal>
            <c:numRef>
              <c:f>'Monashka Creek (1274)'!$F$36:$F$55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37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</c:numCache>
            </c:numRef>
          </c:xVal>
          <c:yVal>
            <c:numRef>
              <c:f>'Monashka Creek (1274)'!$I$36:$I$55</c:f>
              <c:numCache>
                <c:formatCode>General</c:formatCode>
                <c:ptCount val="20"/>
                <c:pt idx="0">
                  <c:v>6.7750000000000004</c:v>
                </c:pt>
                <c:pt idx="1">
                  <c:v>4.875</c:v>
                </c:pt>
                <c:pt idx="2">
                  <c:v>5.0750000000000002</c:v>
                </c:pt>
                <c:pt idx="3">
                  <c:v>5.0750000000000002</c:v>
                </c:pt>
                <c:pt idx="4">
                  <c:v>4.9750000000000005</c:v>
                </c:pt>
                <c:pt idx="5">
                  <c:v>5.2750000000000004</c:v>
                </c:pt>
                <c:pt idx="6">
                  <c:v>1.4749999999999996</c:v>
                </c:pt>
                <c:pt idx="7">
                  <c:v>1.1750000000000007</c:v>
                </c:pt>
                <c:pt idx="8">
                  <c:v>0.67500000000000071</c:v>
                </c:pt>
                <c:pt idx="9">
                  <c:v>0.67500000000000071</c:v>
                </c:pt>
                <c:pt idx="10">
                  <c:v>0.57500000000000107</c:v>
                </c:pt>
                <c:pt idx="11">
                  <c:v>0.27500000000000036</c:v>
                </c:pt>
                <c:pt idx="12">
                  <c:v>0.57500000000000107</c:v>
                </c:pt>
                <c:pt idx="13">
                  <c:v>1.1750000000000007</c:v>
                </c:pt>
                <c:pt idx="14">
                  <c:v>2.0750000000000011</c:v>
                </c:pt>
                <c:pt idx="15">
                  <c:v>2.0750000000000011</c:v>
                </c:pt>
                <c:pt idx="16">
                  <c:v>2.4749999999999996</c:v>
                </c:pt>
                <c:pt idx="17">
                  <c:v>4.1750000000000007</c:v>
                </c:pt>
                <c:pt idx="18">
                  <c:v>6.0750000000000002</c:v>
                </c:pt>
                <c:pt idx="19">
                  <c:v>6.875</c:v>
                </c:pt>
              </c:numCache>
            </c:numRef>
          </c:yVal>
        </c:ser>
        <c:ser>
          <c:idx val="3"/>
          <c:order val="3"/>
          <c:tx>
            <c:strRef>
              <c:f>'Monashka Creek (1274)'!$K$34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Ref>
              <c:f>('Monashka Creek (1274)'!$L$34,'Monashka Creek (1274)'!$L$34)</c:f>
              <c:numCache>
                <c:formatCode>0.00</c:formatCode>
                <c:ptCount val="2"/>
                <c:pt idx="0">
                  <c:v>4.03</c:v>
                </c:pt>
                <c:pt idx="1">
                  <c:v>4.03</c:v>
                </c:pt>
              </c:numCache>
            </c:numRef>
          </c:yVal>
        </c:ser>
        <c:ser>
          <c:idx val="4"/>
          <c:order val="4"/>
          <c:tx>
            <c:strRef>
              <c:f>'Monashka Creek (1274)'!$K$35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Ref>
              <c:f>('Monashka Creek (1274)'!$L$35,'Monashka Creek (1274)'!$L$35)</c:f>
              <c:numCache>
                <c:formatCode>0.00</c:formatCode>
                <c:ptCount val="2"/>
                <c:pt idx="0">
                  <c:v>-4.7300000000000004</c:v>
                </c:pt>
                <c:pt idx="1">
                  <c:v>-4.7300000000000004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Ref>
              <c:f>('Monashka Creek (1274)'!$L$36,'Monashka Creek (1274)'!$L$36)</c:f>
              <c:numCache>
                <c:formatCode>0.00</c:formatCode>
                <c:ptCount val="2"/>
                <c:pt idx="0">
                  <c:v>6.77</c:v>
                </c:pt>
                <c:pt idx="1">
                  <c:v>6.77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Ref>
              <c:f>('Monashka Creek (1274)'!$L$37,'Monashka Creek (1274)'!$L$37)</c:f>
              <c:numCache>
                <c:formatCode>0.00</c:formatCode>
                <c:ptCount val="2"/>
                <c:pt idx="0">
                  <c:v>-7.53</c:v>
                </c:pt>
                <c:pt idx="1">
                  <c:v>-7.53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7.28</c:v>
              </c:pt>
              <c:pt idx="1">
                <c:v>7.28</c:v>
              </c:pt>
            </c:numLit>
          </c:yVal>
        </c:ser>
        <c:ser>
          <c:idx val="8"/>
          <c:order val="8"/>
          <c:tx>
            <c:v>High Water Debris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7.9</c:v>
              </c:pt>
              <c:pt idx="1">
                <c:v>7.9</c:v>
              </c:pt>
            </c:numLit>
          </c:yVal>
        </c:ser>
        <c:dLbls/>
        <c:axId val="138278016"/>
        <c:axId val="138279936"/>
      </c:scatterChart>
      <c:valAx>
        <c:axId val="138278016"/>
        <c:scaling>
          <c:orientation val="minMax"/>
          <c:max val="10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left bank,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138279936"/>
        <c:crossesAt val="-10"/>
        <c:crossBetween val="midCat"/>
      </c:valAx>
      <c:valAx>
        <c:axId val="138279936"/>
        <c:scaling>
          <c:orientation val="minMax"/>
          <c:max val="12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278016"/>
        <c:crosses val="autoZero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2150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'Ship Creek (2150)'!$T$35:$T$43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93.5</c:v>
                </c:pt>
                <c:pt idx="3">
                  <c:v>93.5</c:v>
                </c:pt>
                <c:pt idx="4">
                  <c:v>96.5</c:v>
                </c:pt>
                <c:pt idx="5">
                  <c:v>96.5</c:v>
                </c:pt>
                <c:pt idx="6">
                  <c:v>189.42</c:v>
                </c:pt>
                <c:pt idx="7">
                  <c:v>189.42</c:v>
                </c:pt>
                <c:pt idx="8">
                  <c:v>0</c:v>
                </c:pt>
              </c:numCache>
            </c:numRef>
          </c:xVal>
          <c:yVal>
            <c:numRef>
              <c:f>'Ship Creek (2150)'!$U$35:$U$43</c:f>
              <c:numCache>
                <c:formatCode>General</c:formatCode>
                <c:ptCount val="9"/>
                <c:pt idx="0">
                  <c:v>26.8</c:v>
                </c:pt>
                <c:pt idx="1">
                  <c:v>20.55</c:v>
                </c:pt>
                <c:pt idx="2">
                  <c:v>20.55</c:v>
                </c:pt>
                <c:pt idx="3">
                  <c:v>-135</c:v>
                </c:pt>
                <c:pt idx="4">
                  <c:v>-135</c:v>
                </c:pt>
                <c:pt idx="5">
                  <c:v>20.55</c:v>
                </c:pt>
                <c:pt idx="6">
                  <c:v>20.55</c:v>
                </c:pt>
                <c:pt idx="7">
                  <c:v>26.8</c:v>
                </c:pt>
                <c:pt idx="8">
                  <c:v>26.8</c:v>
                </c:pt>
              </c:numCache>
            </c:numRef>
          </c:yVal>
        </c:ser>
        <c:ser>
          <c:idx val="0"/>
          <c:order val="1"/>
          <c:tx>
            <c:strRef>
              <c:f>'Ship Creek (2150)'!$A$34</c:f>
              <c:strCache>
                <c:ptCount val="1"/>
                <c:pt idx="0">
                  <c:v>6/17/2009 DS</c:v>
                </c:pt>
              </c:strCache>
            </c:strRef>
          </c:tx>
          <c:marker>
            <c:symbol val="diamond"/>
            <c:size val="5"/>
          </c:marker>
          <c:xVal>
            <c:numRef>
              <c:f>'Ship Creek (2150)'!$A$36:$A$59</c:f>
              <c:numCache>
                <c:formatCode>General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71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125</c:v>
                </c:pt>
                <c:pt idx="21">
                  <c:v>135</c:v>
                </c:pt>
                <c:pt idx="22">
                  <c:v>145</c:v>
                </c:pt>
                <c:pt idx="23">
                  <c:v>155</c:v>
                </c:pt>
              </c:numCache>
            </c:numRef>
          </c:xVal>
          <c:yVal>
            <c:numRef>
              <c:f>'Ship Creek (2150)'!$F$36:$F$59</c:f>
              <c:numCache>
                <c:formatCode>0.00</c:formatCode>
                <c:ptCount val="24"/>
                <c:pt idx="0">
                  <c:v>13.170473044029141</c:v>
                </c:pt>
                <c:pt idx="1">
                  <c:v>12.682792176116566</c:v>
                </c:pt>
                <c:pt idx="2">
                  <c:v>11.938657396262276</c:v>
                </c:pt>
                <c:pt idx="3">
                  <c:v>11.188068704466264</c:v>
                </c:pt>
                <c:pt idx="4">
                  <c:v>9.6810261007285412</c:v>
                </c:pt>
                <c:pt idx="5">
                  <c:v>7.8675295850490947</c:v>
                </c:pt>
                <c:pt idx="6">
                  <c:v>6.8475791574279405</c:v>
                </c:pt>
                <c:pt idx="7">
                  <c:v>5.9211748178650616</c:v>
                </c:pt>
                <c:pt idx="8">
                  <c:v>4.4490044029141593</c:v>
                </c:pt>
                <c:pt idx="9">
                  <c:v>1.5510183401963893</c:v>
                </c:pt>
                <c:pt idx="10">
                  <c:v>-2.5665834019638858</c:v>
                </c:pt>
                <c:pt idx="11">
                  <c:v>-3.4443650934431425</c:v>
                </c:pt>
                <c:pt idx="12">
                  <c:v>-4.1724007285397526</c:v>
                </c:pt>
                <c:pt idx="13">
                  <c:v>-3.9068902755780783</c:v>
                </c:pt>
                <c:pt idx="14">
                  <c:v>-3.9478337345581203</c:v>
                </c:pt>
                <c:pt idx="15">
                  <c:v>-5.2952311054798855</c:v>
                </c:pt>
                <c:pt idx="16">
                  <c:v>-4.9990823883433642</c:v>
                </c:pt>
                <c:pt idx="17">
                  <c:v>-5.1093875831485533</c:v>
                </c:pt>
                <c:pt idx="18">
                  <c:v>-4.1261466898954673</c:v>
                </c:pt>
                <c:pt idx="19">
                  <c:v>-2.5493597085840953</c:v>
                </c:pt>
                <c:pt idx="20">
                  <c:v>1.1848525182134964</c:v>
                </c:pt>
                <c:pt idx="21">
                  <c:v>5.0932490972442217</c:v>
                </c:pt>
                <c:pt idx="22">
                  <c:v>8.1258300285080765</c:v>
                </c:pt>
                <c:pt idx="23">
                  <c:v>9.1325953120050656</c:v>
                </c:pt>
              </c:numCache>
            </c:numRef>
          </c:yVal>
        </c:ser>
        <c:ser>
          <c:idx val="1"/>
          <c:order val="2"/>
          <c:tx>
            <c:strRef>
              <c:f>'Ship Creek (2150)'!$I$34</c:f>
              <c:strCache>
                <c:ptCount val="1"/>
                <c:pt idx="0">
                  <c:v>6/17/2009 US</c:v>
                </c:pt>
              </c:strCache>
            </c:strRef>
          </c:tx>
          <c:marker>
            <c:symbol val="square"/>
            <c:size val="4"/>
          </c:marker>
          <c:xVal>
            <c:numRef>
              <c:f>'Ship Creek (2150)'!$I$36:$I$62</c:f>
              <c:numCache>
                <c:formatCode>General</c:formatCode>
                <c:ptCount val="2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71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  <c:pt idx="14">
                  <c:v>105</c:v>
                </c:pt>
                <c:pt idx="15">
                  <c:v>110</c:v>
                </c:pt>
                <c:pt idx="16">
                  <c:v>115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170</c:v>
                </c:pt>
                <c:pt idx="23">
                  <c:v>180</c:v>
                </c:pt>
              </c:numCache>
            </c:numRef>
          </c:xVal>
          <c:yVal>
            <c:numRef>
              <c:f>'Ship Creek (2150)'!$O$36:$O$62</c:f>
              <c:numCache>
                <c:formatCode>General</c:formatCode>
                <c:ptCount val="27"/>
                <c:pt idx="0">
                  <c:v>17.552186165663606</c:v>
                </c:pt>
                <c:pt idx="1">
                  <c:v>15.465150688945197</c:v>
                </c:pt>
                <c:pt idx="2">
                  <c:v>14.321717999683242</c:v>
                </c:pt>
                <c:pt idx="3">
                  <c:v>13.302469662654415</c:v>
                </c:pt>
                <c:pt idx="4">
                  <c:v>9.5574056778587249</c:v>
                </c:pt>
                <c:pt idx="5">
                  <c:v>6.7365260452961664</c:v>
                </c:pt>
                <c:pt idx="6">
                  <c:v>5.589830764966738</c:v>
                </c:pt>
                <c:pt idx="7">
                  <c:v>-1.5263511165663601</c:v>
                </c:pt>
                <c:pt idx="8">
                  <c:v>-2.8036164950902744</c:v>
                </c:pt>
                <c:pt idx="9">
                  <c:v>-4.3810067389927134</c:v>
                </c:pt>
                <c:pt idx="10">
                  <c:v>-4.8648508948368665</c:v>
                </c:pt>
                <c:pt idx="11">
                  <c:v>-4.9551489626227436</c:v>
                </c:pt>
                <c:pt idx="12">
                  <c:v>-3.9519009423503313</c:v>
                </c:pt>
                <c:pt idx="13">
                  <c:v>-3.0551068340196395</c:v>
                </c:pt>
                <c:pt idx="14">
                  <c:v>-2.6647666376306631</c:v>
                </c:pt>
                <c:pt idx="15">
                  <c:v>-1.4308803531834045</c:v>
                </c:pt>
                <c:pt idx="16">
                  <c:v>-0.10344798067785987</c:v>
                </c:pt>
                <c:pt idx="17">
                  <c:v>1.8675304798859678</c:v>
                </c:pt>
                <c:pt idx="18">
                  <c:v>4.3901256651884708</c:v>
                </c:pt>
                <c:pt idx="19">
                  <c:v>7.1869052027241054</c:v>
                </c:pt>
                <c:pt idx="20">
                  <c:v>8.7578690924928715</c:v>
                </c:pt>
                <c:pt idx="21">
                  <c:v>12.40301733449477</c:v>
                </c:pt>
                <c:pt idx="22">
                  <c:v>13.472349928729805</c:v>
                </c:pt>
                <c:pt idx="23">
                  <c:v>16.265866875197972</c:v>
                </c:pt>
              </c:numCache>
            </c:numRef>
          </c:yVal>
        </c:ser>
        <c:ser>
          <c:idx val="3"/>
          <c:order val="3"/>
          <c:tx>
            <c:strRef>
              <c:f>'Ship Creek (2150)'!$Q$34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135</c:v>
              </c:pt>
            </c:numLit>
          </c:xVal>
          <c:yVal>
            <c:numRef>
              <c:f>('Ship Creek (2150)'!$R$34,'Ship Creek (2150)'!$R$34)</c:f>
              <c:numCache>
                <c:formatCode>0.0</c:formatCode>
                <c:ptCount val="2"/>
                <c:pt idx="0">
                  <c:v>12.46</c:v>
                </c:pt>
                <c:pt idx="1">
                  <c:v>12.46</c:v>
                </c:pt>
              </c:numCache>
            </c:numRef>
          </c:yVal>
        </c:ser>
        <c:ser>
          <c:idx val="4"/>
          <c:order val="4"/>
          <c:tx>
            <c:strRef>
              <c:f>'Ship Creek (2150)'!$Q$35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135</c:v>
              </c:pt>
            </c:numLit>
          </c:xVal>
          <c:yVal>
            <c:numRef>
              <c:f>('Ship Creek (2150)'!$R$35,'Ship Creek (2150)'!$R$35)</c:f>
              <c:numCache>
                <c:formatCode>0.0</c:formatCode>
                <c:ptCount val="2"/>
                <c:pt idx="0">
                  <c:v>-16.7</c:v>
                </c:pt>
                <c:pt idx="1">
                  <c:v>-16.7</c:v>
                </c:pt>
              </c:numCache>
            </c:numRef>
          </c:yVal>
        </c:ser>
        <c:ser>
          <c:idx val="5"/>
          <c:order val="5"/>
          <c:tx>
            <c:strRef>
              <c:f>'Ship Creek (2150)'!$Q$36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135</c:v>
              </c:pt>
            </c:numLit>
          </c:xVal>
          <c:yVal>
            <c:numRef>
              <c:f>('Ship Creek (2150)'!$R$36,'Ship Creek (2150)'!$R$36)</c:f>
              <c:numCache>
                <c:formatCode>0.0</c:formatCode>
                <c:ptCount val="2"/>
                <c:pt idx="0">
                  <c:v>17.8</c:v>
                </c:pt>
                <c:pt idx="1">
                  <c:v>17.8</c:v>
                </c:pt>
              </c:numCache>
            </c:numRef>
          </c:yVal>
        </c:ser>
        <c:ser>
          <c:idx val="6"/>
          <c:order val="6"/>
          <c:tx>
            <c:strRef>
              <c:f>'Ship Creek (2150)'!$Q$37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135</c:v>
              </c:pt>
            </c:numLit>
          </c:xVal>
          <c:yVal>
            <c:numRef>
              <c:f>('Ship Creek (2150)'!$R$37,'Ship Creek (2150)'!$R$37)</c:f>
              <c:numCache>
                <c:formatCode>0.0</c:formatCode>
                <c:ptCount val="2"/>
                <c:pt idx="0">
                  <c:v>-22.7</c:v>
                </c:pt>
                <c:pt idx="1">
                  <c:v>-22.7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135</c:v>
              </c:pt>
            </c:numLit>
          </c:xVal>
          <c:yVal>
            <c:numLit>
              <c:formatCode>General</c:formatCode>
              <c:ptCount val="2"/>
              <c:pt idx="0">
                <c:v>1.9100000000000001</c:v>
              </c:pt>
              <c:pt idx="1">
                <c:v>1.9100000000000001</c:v>
              </c:pt>
            </c:numLit>
          </c:yVal>
        </c:ser>
        <c:dLbls/>
        <c:axId val="161385856"/>
        <c:axId val="161785344"/>
      </c:scatterChart>
      <c:valAx>
        <c:axId val="161385856"/>
        <c:scaling>
          <c:orientation val="minMax"/>
          <c:max val="19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  <c:layout/>
        </c:title>
        <c:numFmt formatCode="General" sourceLinked="1"/>
        <c:majorTickMark val="in"/>
        <c:tickLblPos val="nextTo"/>
        <c:crossAx val="161785344"/>
        <c:crossesAt val="-25"/>
        <c:crossBetween val="midCat"/>
      </c:valAx>
      <c:valAx>
        <c:axId val="161785344"/>
        <c:scaling>
          <c:orientation val="minMax"/>
          <c:max val="28"/>
          <c:min val="-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  <c:layout/>
        </c:title>
        <c:numFmt formatCode="General" sourceLinked="0"/>
        <c:majorTickMark val="in"/>
        <c:tickLblPos val="nextTo"/>
        <c:crossAx val="161385856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3"/>
          <c:order val="0"/>
          <c:tx>
            <c:v>Bridge 387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'Chilkoot River (387)'!$Q$34:$Q$55</c:f>
              <c:numCache>
                <c:formatCode>General</c:formatCode>
                <c:ptCount val="22"/>
                <c:pt idx="0">
                  <c:v>5</c:v>
                </c:pt>
                <c:pt idx="1">
                  <c:v>205</c:v>
                </c:pt>
                <c:pt idx="2">
                  <c:v>5</c:v>
                </c:pt>
                <c:pt idx="3">
                  <c:v>5</c:v>
                </c:pt>
                <c:pt idx="4">
                  <c:v>44.5</c:v>
                </c:pt>
                <c:pt idx="5">
                  <c:v>44.5</c:v>
                </c:pt>
                <c:pt idx="6">
                  <c:v>45.5</c:v>
                </c:pt>
                <c:pt idx="7">
                  <c:v>45.5</c:v>
                </c:pt>
                <c:pt idx="8">
                  <c:v>84.5</c:v>
                </c:pt>
                <c:pt idx="9">
                  <c:v>84.5</c:v>
                </c:pt>
                <c:pt idx="10">
                  <c:v>85.5</c:v>
                </c:pt>
                <c:pt idx="11">
                  <c:v>85.5</c:v>
                </c:pt>
                <c:pt idx="12">
                  <c:v>124.5</c:v>
                </c:pt>
                <c:pt idx="13">
                  <c:v>124.5</c:v>
                </c:pt>
                <c:pt idx="14">
                  <c:v>125.5</c:v>
                </c:pt>
                <c:pt idx="15">
                  <c:v>125.5</c:v>
                </c:pt>
                <c:pt idx="16">
                  <c:v>164.5</c:v>
                </c:pt>
                <c:pt idx="17">
                  <c:v>164.5</c:v>
                </c:pt>
                <c:pt idx="18">
                  <c:v>165.5</c:v>
                </c:pt>
                <c:pt idx="19">
                  <c:v>165.5</c:v>
                </c:pt>
                <c:pt idx="20">
                  <c:v>205</c:v>
                </c:pt>
                <c:pt idx="21">
                  <c:v>205</c:v>
                </c:pt>
              </c:numCache>
            </c:numRef>
          </c:xVal>
          <c:yVal>
            <c:numRef>
              <c:f>'Chilkoot River (387)'!$R$34:$R$55</c:f>
              <c:numCache>
                <c:formatCode>General</c:formatCode>
                <c:ptCount val="22"/>
                <c:pt idx="0">
                  <c:v>26.3</c:v>
                </c:pt>
                <c:pt idx="1">
                  <c:v>26.3</c:v>
                </c:pt>
                <c:pt idx="2">
                  <c:v>26.3</c:v>
                </c:pt>
                <c:pt idx="3">
                  <c:v>24</c:v>
                </c:pt>
                <c:pt idx="4">
                  <c:v>24</c:v>
                </c:pt>
                <c:pt idx="5">
                  <c:v>-20</c:v>
                </c:pt>
                <c:pt idx="6">
                  <c:v>-20</c:v>
                </c:pt>
                <c:pt idx="7">
                  <c:v>24</c:v>
                </c:pt>
                <c:pt idx="8">
                  <c:v>24</c:v>
                </c:pt>
                <c:pt idx="9">
                  <c:v>-20</c:v>
                </c:pt>
                <c:pt idx="10">
                  <c:v>-20</c:v>
                </c:pt>
                <c:pt idx="11">
                  <c:v>24</c:v>
                </c:pt>
                <c:pt idx="12">
                  <c:v>24</c:v>
                </c:pt>
                <c:pt idx="13">
                  <c:v>-20</c:v>
                </c:pt>
                <c:pt idx="14">
                  <c:v>-20</c:v>
                </c:pt>
                <c:pt idx="15">
                  <c:v>24</c:v>
                </c:pt>
                <c:pt idx="16">
                  <c:v>24</c:v>
                </c:pt>
                <c:pt idx="17">
                  <c:v>-20</c:v>
                </c:pt>
                <c:pt idx="18">
                  <c:v>-20</c:v>
                </c:pt>
                <c:pt idx="19">
                  <c:v>24</c:v>
                </c:pt>
                <c:pt idx="20">
                  <c:v>24</c:v>
                </c:pt>
                <c:pt idx="21">
                  <c:v>26.3</c:v>
                </c:pt>
              </c:numCache>
            </c:numRef>
          </c:yVal>
        </c:ser>
        <c:ser>
          <c:idx val="0"/>
          <c:order val="1"/>
          <c:tx>
            <c:v>4/27/2009 US</c:v>
          </c:tx>
          <c:marker>
            <c:symbol val="diamond"/>
            <c:size val="5"/>
          </c:marker>
          <c:xVal>
            <c:numRef>
              <c:f>'Chilkoot River (387)'!$A$36:$A$66</c:f>
              <c:numCache>
                <c:formatCode>General</c:formatCode>
                <c:ptCount val="31"/>
                <c:pt idx="0">
                  <c:v>4</c:v>
                </c:pt>
                <c:pt idx="1">
                  <c:v>10</c:v>
                </c:pt>
                <c:pt idx="2">
                  <c:v>16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33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168</c:v>
                </c:pt>
                <c:pt idx="23">
                  <c:v>173</c:v>
                </c:pt>
                <c:pt idx="24">
                  <c:v>180</c:v>
                </c:pt>
                <c:pt idx="25">
                  <c:v>183</c:v>
                </c:pt>
                <c:pt idx="26">
                  <c:v>186</c:v>
                </c:pt>
                <c:pt idx="27">
                  <c:v>191</c:v>
                </c:pt>
                <c:pt idx="28">
                  <c:v>196</c:v>
                </c:pt>
                <c:pt idx="29">
                  <c:v>201</c:v>
                </c:pt>
                <c:pt idx="30">
                  <c:v>208</c:v>
                </c:pt>
              </c:numCache>
            </c:numRef>
          </c:xVal>
          <c:yVal>
            <c:numRef>
              <c:f>'Chilkoot River (387)'!$D$36:$D$66</c:f>
              <c:numCache>
                <c:formatCode>General</c:formatCode>
                <c:ptCount val="31"/>
                <c:pt idx="0">
                  <c:v>23.029999999999998</c:v>
                </c:pt>
                <c:pt idx="1">
                  <c:v>21.93</c:v>
                </c:pt>
                <c:pt idx="2">
                  <c:v>20.229999999999997</c:v>
                </c:pt>
                <c:pt idx="3">
                  <c:v>18.93</c:v>
                </c:pt>
                <c:pt idx="4">
                  <c:v>14.629999999999997</c:v>
                </c:pt>
                <c:pt idx="5">
                  <c:v>12.729999999999997</c:v>
                </c:pt>
                <c:pt idx="6">
                  <c:v>11.129999999999999</c:v>
                </c:pt>
                <c:pt idx="7">
                  <c:v>8.8299999999999983</c:v>
                </c:pt>
                <c:pt idx="8">
                  <c:v>7.8299999999999983</c:v>
                </c:pt>
                <c:pt idx="9">
                  <c:v>5.7299999999999969</c:v>
                </c:pt>
                <c:pt idx="10">
                  <c:v>5.2299999999999969</c:v>
                </c:pt>
                <c:pt idx="11">
                  <c:v>5.629999999999999</c:v>
                </c:pt>
                <c:pt idx="12">
                  <c:v>6.4299999999999962</c:v>
                </c:pt>
                <c:pt idx="13">
                  <c:v>7.0299999999999976</c:v>
                </c:pt>
                <c:pt idx="14">
                  <c:v>7.129999999999999</c:v>
                </c:pt>
                <c:pt idx="15">
                  <c:v>6.5299999999999976</c:v>
                </c:pt>
                <c:pt idx="16">
                  <c:v>6.0299999999999976</c:v>
                </c:pt>
                <c:pt idx="17">
                  <c:v>5.5299999999999976</c:v>
                </c:pt>
                <c:pt idx="18">
                  <c:v>6.0299999999999976</c:v>
                </c:pt>
                <c:pt idx="19">
                  <c:v>6.5299999999999976</c:v>
                </c:pt>
                <c:pt idx="20">
                  <c:v>6.8299999999999983</c:v>
                </c:pt>
                <c:pt idx="21">
                  <c:v>6.129999999999999</c:v>
                </c:pt>
                <c:pt idx="22">
                  <c:v>7.4299999999999962</c:v>
                </c:pt>
                <c:pt idx="23">
                  <c:v>7.9299999999999962</c:v>
                </c:pt>
                <c:pt idx="24">
                  <c:v>10.229999999999997</c:v>
                </c:pt>
                <c:pt idx="25">
                  <c:v>11.029999999999998</c:v>
                </c:pt>
                <c:pt idx="26">
                  <c:v>11.929999999999998</c:v>
                </c:pt>
                <c:pt idx="27">
                  <c:v>14.529999999999998</c:v>
                </c:pt>
                <c:pt idx="28">
                  <c:v>17.229999999999997</c:v>
                </c:pt>
                <c:pt idx="29">
                  <c:v>20.83</c:v>
                </c:pt>
                <c:pt idx="30">
                  <c:v>22.729999999999997</c:v>
                </c:pt>
              </c:numCache>
            </c:numRef>
          </c:yVal>
        </c:ser>
        <c:ser>
          <c:idx val="1"/>
          <c:order val="2"/>
          <c:tx>
            <c:v>4/27/2009 DS</c:v>
          </c:tx>
          <c:marker>
            <c:symbol val="square"/>
            <c:size val="4"/>
          </c:marker>
          <c:xVal>
            <c:numRef>
              <c:f>'Chilkoot River (387)'!$H$36:$H$65</c:f>
              <c:numCache>
                <c:formatCode>General</c:formatCode>
                <c:ptCount val="30"/>
                <c:pt idx="0">
                  <c:v>205</c:v>
                </c:pt>
                <c:pt idx="1">
                  <c:v>200</c:v>
                </c:pt>
                <c:pt idx="2">
                  <c:v>195</c:v>
                </c:pt>
                <c:pt idx="3">
                  <c:v>190</c:v>
                </c:pt>
                <c:pt idx="4">
                  <c:v>185</c:v>
                </c:pt>
                <c:pt idx="5">
                  <c:v>180</c:v>
                </c:pt>
                <c:pt idx="6">
                  <c:v>175</c:v>
                </c:pt>
                <c:pt idx="7">
                  <c:v>170</c:v>
                </c:pt>
                <c:pt idx="8">
                  <c:v>165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120</c:v>
                </c:pt>
                <c:pt idx="14">
                  <c:v>110</c:v>
                </c:pt>
                <c:pt idx="15">
                  <c:v>100</c:v>
                </c:pt>
                <c:pt idx="16">
                  <c:v>90</c:v>
                </c:pt>
                <c:pt idx="17">
                  <c:v>80</c:v>
                </c:pt>
                <c:pt idx="18">
                  <c:v>70</c:v>
                </c:pt>
                <c:pt idx="19">
                  <c:v>60</c:v>
                </c:pt>
                <c:pt idx="20">
                  <c:v>50</c:v>
                </c:pt>
                <c:pt idx="21">
                  <c:v>40</c:v>
                </c:pt>
                <c:pt idx="22">
                  <c:v>35</c:v>
                </c:pt>
                <c:pt idx="23">
                  <c:v>30</c:v>
                </c:pt>
                <c:pt idx="24">
                  <c:v>28</c:v>
                </c:pt>
                <c:pt idx="25">
                  <c:v>25</c:v>
                </c:pt>
                <c:pt idx="26">
                  <c:v>20</c:v>
                </c:pt>
                <c:pt idx="27">
                  <c:v>15</c:v>
                </c:pt>
                <c:pt idx="28">
                  <c:v>10</c:v>
                </c:pt>
                <c:pt idx="29">
                  <c:v>5</c:v>
                </c:pt>
              </c:numCache>
            </c:numRef>
          </c:xVal>
          <c:yVal>
            <c:numRef>
              <c:f>'Chilkoot River (387)'!$K$36:$K$65</c:f>
              <c:numCache>
                <c:formatCode>General</c:formatCode>
                <c:ptCount val="30"/>
                <c:pt idx="0">
                  <c:v>22.37</c:v>
                </c:pt>
                <c:pt idx="1">
                  <c:v>20.27</c:v>
                </c:pt>
                <c:pt idx="2">
                  <c:v>18.170000000000002</c:v>
                </c:pt>
                <c:pt idx="3">
                  <c:v>15.870000000000001</c:v>
                </c:pt>
                <c:pt idx="4">
                  <c:v>12.07</c:v>
                </c:pt>
                <c:pt idx="5">
                  <c:v>10.57</c:v>
                </c:pt>
                <c:pt idx="6">
                  <c:v>8.370000000000001</c:v>
                </c:pt>
                <c:pt idx="7">
                  <c:v>7.77</c:v>
                </c:pt>
                <c:pt idx="8">
                  <c:v>7.6700000000000017</c:v>
                </c:pt>
                <c:pt idx="9">
                  <c:v>7.1700000000000017</c:v>
                </c:pt>
                <c:pt idx="10">
                  <c:v>5.77</c:v>
                </c:pt>
                <c:pt idx="11">
                  <c:v>5.57</c:v>
                </c:pt>
                <c:pt idx="12">
                  <c:v>5.77</c:v>
                </c:pt>
                <c:pt idx="13">
                  <c:v>5.57</c:v>
                </c:pt>
                <c:pt idx="14">
                  <c:v>5.370000000000001</c:v>
                </c:pt>
                <c:pt idx="15">
                  <c:v>5.4699999999999989</c:v>
                </c:pt>
                <c:pt idx="16">
                  <c:v>6.1700000000000017</c:v>
                </c:pt>
                <c:pt idx="17">
                  <c:v>6.57</c:v>
                </c:pt>
                <c:pt idx="18">
                  <c:v>6.1700000000000017</c:v>
                </c:pt>
                <c:pt idx="19">
                  <c:v>5.57</c:v>
                </c:pt>
                <c:pt idx="20">
                  <c:v>5.4699999999999989</c:v>
                </c:pt>
                <c:pt idx="21">
                  <c:v>6.07</c:v>
                </c:pt>
                <c:pt idx="22">
                  <c:v>6.77</c:v>
                </c:pt>
                <c:pt idx="23">
                  <c:v>8.370000000000001</c:v>
                </c:pt>
                <c:pt idx="24">
                  <c:v>10.52</c:v>
                </c:pt>
                <c:pt idx="25">
                  <c:v>11.17</c:v>
                </c:pt>
                <c:pt idx="26">
                  <c:v>12.97</c:v>
                </c:pt>
                <c:pt idx="27">
                  <c:v>15.77</c:v>
                </c:pt>
                <c:pt idx="28">
                  <c:v>20.27</c:v>
                </c:pt>
                <c:pt idx="29">
                  <c:v>21.07</c:v>
                </c:pt>
              </c:numCache>
            </c:numRef>
          </c:yVal>
        </c:ser>
        <c:ser>
          <c:idx val="2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122.5</c:v>
              </c:pt>
            </c:numLit>
          </c:xVal>
          <c:yVal>
            <c:numRef>
              <c:f>('Chilkoot River (387)'!$O$34,'Chilkoot River (387)'!$O$34)</c:f>
              <c:numCache>
                <c:formatCode>General</c:formatCode>
                <c:ptCount val="2"/>
                <c:pt idx="0">
                  <c:v>11.8</c:v>
                </c:pt>
                <c:pt idx="1">
                  <c:v>11.8</c:v>
                </c:pt>
              </c:numCache>
            </c:numRef>
          </c:yVal>
        </c:ser>
        <c:ser>
          <c:idx val="4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122.5</c:v>
              </c:pt>
            </c:numLit>
          </c:xVal>
          <c:yVal>
            <c:numRef>
              <c:f>('Chilkoot River (387)'!$O$35,'Chilkoot River (387)'!$O$35)</c:f>
              <c:numCache>
                <c:formatCode>General</c:formatCode>
                <c:ptCount val="2"/>
                <c:pt idx="0">
                  <c:v>-5.0199999999999996</c:v>
                </c:pt>
                <c:pt idx="1">
                  <c:v>-5.0199999999999996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122.5</c:v>
              </c:pt>
            </c:numLit>
          </c:xVal>
          <c:yVal>
            <c:numRef>
              <c:f>('Chilkoot River (387)'!$O$36,'Chilkoot River (387)'!$O$36)</c:f>
              <c:numCache>
                <c:formatCode>General</c:formatCode>
                <c:ptCount val="2"/>
                <c:pt idx="0">
                  <c:v>16.399999999999999</c:v>
                </c:pt>
                <c:pt idx="1">
                  <c:v>16.399999999999999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122.5</c:v>
              </c:pt>
            </c:numLit>
          </c:xVal>
          <c:yVal>
            <c:numRef>
              <c:f>('Chilkoot River (387)'!$O$37,'Chilkoot River (387)'!$O$37)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87</c:v>
              </c:pt>
              <c:pt idx="1">
                <c:v>122.5</c:v>
              </c:pt>
            </c:numLit>
          </c:xVal>
          <c:yVal>
            <c:numLit>
              <c:formatCode>General</c:formatCode>
              <c:ptCount val="2"/>
              <c:pt idx="0">
                <c:v>22.06</c:v>
              </c:pt>
              <c:pt idx="1">
                <c:v>22.06</c:v>
              </c:pt>
            </c:numLit>
          </c:yVal>
        </c:ser>
        <c:dLbls/>
        <c:axId val="73821184"/>
        <c:axId val="73835648"/>
      </c:scatterChart>
      <c:valAx>
        <c:axId val="73821184"/>
        <c:scaling>
          <c:orientation val="minMax"/>
          <c:max val="21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3835648"/>
        <c:crossesAt val="-12"/>
        <c:crossBetween val="midCat"/>
      </c:valAx>
      <c:valAx>
        <c:axId val="73835648"/>
        <c:scaling>
          <c:orientation val="minMax"/>
          <c:max val="28"/>
          <c:min val="-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73821184"/>
        <c:crosses val="autoZero"/>
        <c:crossBetween val="midCat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'King Salmon Creek (399)'!$A$34:$B$34</c:f>
              <c:strCache>
                <c:ptCount val="1"/>
                <c:pt idx="0">
                  <c:v>BN 399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'King Salmon Creek (399)'!$A$36:$A$48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45.083333333333336</c:v>
                </c:pt>
                <c:pt idx="3">
                  <c:v>45.083333333333336</c:v>
                </c:pt>
                <c:pt idx="4">
                  <c:v>46.083333333333336</c:v>
                </c:pt>
                <c:pt idx="5">
                  <c:v>46.083333333333336</c:v>
                </c:pt>
                <c:pt idx="6">
                  <c:v>105.25</c:v>
                </c:pt>
                <c:pt idx="7">
                  <c:v>105.25</c:v>
                </c:pt>
                <c:pt idx="8">
                  <c:v>106.25</c:v>
                </c:pt>
                <c:pt idx="9">
                  <c:v>106.25</c:v>
                </c:pt>
                <c:pt idx="10">
                  <c:v>151.33333333333334</c:v>
                </c:pt>
                <c:pt idx="11">
                  <c:v>151.33333333333334</c:v>
                </c:pt>
                <c:pt idx="12">
                  <c:v>0</c:v>
                </c:pt>
              </c:numCache>
            </c:numRef>
          </c:xVal>
          <c:yVal>
            <c:numRef>
              <c:f>'King Salmon Creek (399)'!$B$36:$B$48</c:f>
              <c:numCache>
                <c:formatCode>General</c:formatCode>
                <c:ptCount val="13"/>
                <c:pt idx="0">
                  <c:v>24.5</c:v>
                </c:pt>
                <c:pt idx="1">
                  <c:v>20.87</c:v>
                </c:pt>
                <c:pt idx="2">
                  <c:v>20.87</c:v>
                </c:pt>
                <c:pt idx="3">
                  <c:v>-21.3</c:v>
                </c:pt>
                <c:pt idx="4">
                  <c:v>-21.3</c:v>
                </c:pt>
                <c:pt idx="5">
                  <c:v>20.87</c:v>
                </c:pt>
                <c:pt idx="6">
                  <c:v>20.87</c:v>
                </c:pt>
                <c:pt idx="7">
                  <c:v>-17.399999999999999</c:v>
                </c:pt>
                <c:pt idx="8">
                  <c:v>-17.399999999999999</c:v>
                </c:pt>
                <c:pt idx="9">
                  <c:v>20.87</c:v>
                </c:pt>
                <c:pt idx="10">
                  <c:v>20.87</c:v>
                </c:pt>
                <c:pt idx="11">
                  <c:v>24.5</c:v>
                </c:pt>
                <c:pt idx="12">
                  <c:v>24.5</c:v>
                </c:pt>
              </c:numCache>
            </c:numRef>
          </c:yVal>
        </c:ser>
        <c:ser>
          <c:idx val="3"/>
          <c:order val="1"/>
          <c:tx>
            <c:strRef>
              <c:f>'King Salmon Creek (399)'!$J$34:$K$34</c:f>
              <c:strCache>
                <c:ptCount val="1"/>
                <c:pt idx="0">
                  <c:v>10/27/2011 DS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'King Salmon Creek (399)'!$L$40:$L$72</c:f>
              <c:numCache>
                <c:formatCode>General</c:formatCode>
                <c:ptCount val="3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39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105</c:v>
                </c:pt>
                <c:pt idx="24">
                  <c:v>110</c:v>
                </c:pt>
                <c:pt idx="25">
                  <c:v>115</c:v>
                </c:pt>
                <c:pt idx="26">
                  <c:v>120</c:v>
                </c:pt>
                <c:pt idx="27">
                  <c:v>125</c:v>
                </c:pt>
                <c:pt idx="28">
                  <c:v>130</c:v>
                </c:pt>
                <c:pt idx="29">
                  <c:v>135</c:v>
                </c:pt>
                <c:pt idx="30">
                  <c:v>140</c:v>
                </c:pt>
                <c:pt idx="31">
                  <c:v>145</c:v>
                </c:pt>
                <c:pt idx="32">
                  <c:v>150</c:v>
                </c:pt>
              </c:numCache>
            </c:numRef>
          </c:xVal>
          <c:yVal>
            <c:numRef>
              <c:f>'King Salmon Creek (399)'!$M$40:$M$72</c:f>
              <c:numCache>
                <c:formatCode>General</c:formatCode>
                <c:ptCount val="33"/>
                <c:pt idx="0">
                  <c:v>20.170000000000002</c:v>
                </c:pt>
                <c:pt idx="1">
                  <c:v>17.47</c:v>
                </c:pt>
                <c:pt idx="2">
                  <c:v>15.07</c:v>
                </c:pt>
                <c:pt idx="3">
                  <c:v>11.969999999999999</c:v>
                </c:pt>
                <c:pt idx="4">
                  <c:v>9.8699999999999992</c:v>
                </c:pt>
                <c:pt idx="5">
                  <c:v>6.870000000000001</c:v>
                </c:pt>
                <c:pt idx="6">
                  <c:v>5.77</c:v>
                </c:pt>
                <c:pt idx="7">
                  <c:v>3.1799999999999997</c:v>
                </c:pt>
                <c:pt idx="8">
                  <c:v>2.8800000000000026</c:v>
                </c:pt>
                <c:pt idx="9">
                  <c:v>0.17999999999999972</c:v>
                </c:pt>
                <c:pt idx="10">
                  <c:v>-0.32000000000000028</c:v>
                </c:pt>
                <c:pt idx="11">
                  <c:v>-0.71999999999999886</c:v>
                </c:pt>
                <c:pt idx="12">
                  <c:v>-1.3200000000000003</c:v>
                </c:pt>
                <c:pt idx="13">
                  <c:v>-2.6199999999999974</c:v>
                </c:pt>
                <c:pt idx="14">
                  <c:v>-2.3200000000000003</c:v>
                </c:pt>
                <c:pt idx="15">
                  <c:v>-1.8200000000000003</c:v>
                </c:pt>
                <c:pt idx="16">
                  <c:v>-1.7199999999999989</c:v>
                </c:pt>
                <c:pt idx="17">
                  <c:v>-2.1199999999999974</c:v>
                </c:pt>
                <c:pt idx="18">
                  <c:v>-1.519999999999996</c:v>
                </c:pt>
                <c:pt idx="19">
                  <c:v>-1.019999999999996</c:v>
                </c:pt>
                <c:pt idx="20">
                  <c:v>-0.21999999999999886</c:v>
                </c:pt>
                <c:pt idx="21">
                  <c:v>0.38000000000000256</c:v>
                </c:pt>
                <c:pt idx="22">
                  <c:v>1.480000000000004</c:v>
                </c:pt>
                <c:pt idx="23">
                  <c:v>2.980000000000004</c:v>
                </c:pt>
                <c:pt idx="24">
                  <c:v>3.480000000000004</c:v>
                </c:pt>
                <c:pt idx="25">
                  <c:v>4.68</c:v>
                </c:pt>
                <c:pt idx="26">
                  <c:v>5.18</c:v>
                </c:pt>
                <c:pt idx="27">
                  <c:v>6.5799999999999983</c:v>
                </c:pt>
                <c:pt idx="28">
                  <c:v>7.980000000000004</c:v>
                </c:pt>
                <c:pt idx="29">
                  <c:v>10.880000000000003</c:v>
                </c:pt>
                <c:pt idx="30">
                  <c:v>13.48</c:v>
                </c:pt>
                <c:pt idx="31">
                  <c:v>15.880000000000003</c:v>
                </c:pt>
                <c:pt idx="32">
                  <c:v>16.78</c:v>
                </c:pt>
              </c:numCache>
            </c:numRef>
          </c:yVal>
        </c:ser>
        <c:ser>
          <c:idx val="2"/>
          <c:order val="2"/>
          <c:tx>
            <c:strRef>
              <c:f>'King Salmon Creek (399)'!$D$34:$E$34</c:f>
              <c:strCache>
                <c:ptCount val="1"/>
                <c:pt idx="0">
                  <c:v>10/27/2011 US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'King Salmon Creek (399)'!$F$40:$F$70</c:f>
              <c:numCache>
                <c:formatCode>General</c:formatCode>
                <c:ptCount val="3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34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122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'King Salmon Creek (399)'!$G$40:$G$70</c:f>
              <c:numCache>
                <c:formatCode>General</c:formatCode>
                <c:ptCount val="31"/>
                <c:pt idx="0">
                  <c:v>19.27</c:v>
                </c:pt>
                <c:pt idx="1">
                  <c:v>15.67</c:v>
                </c:pt>
                <c:pt idx="2">
                  <c:v>13.17</c:v>
                </c:pt>
                <c:pt idx="3">
                  <c:v>10.82</c:v>
                </c:pt>
                <c:pt idx="4">
                  <c:v>8.1699999999999982</c:v>
                </c:pt>
                <c:pt idx="5">
                  <c:v>6.4699999999999989</c:v>
                </c:pt>
                <c:pt idx="6">
                  <c:v>3.6699999999999982</c:v>
                </c:pt>
                <c:pt idx="7">
                  <c:v>2.5700000000000003</c:v>
                </c:pt>
                <c:pt idx="8">
                  <c:v>0.26999999999999957</c:v>
                </c:pt>
                <c:pt idx="9">
                  <c:v>-1.2300000000000004</c:v>
                </c:pt>
                <c:pt idx="10">
                  <c:v>-0.73000000000000043</c:v>
                </c:pt>
                <c:pt idx="11">
                  <c:v>-0.33000000000000185</c:v>
                </c:pt>
                <c:pt idx="12">
                  <c:v>-3.0000000000001137E-2</c:v>
                </c:pt>
                <c:pt idx="13">
                  <c:v>7.0000000000000284E-2</c:v>
                </c:pt>
                <c:pt idx="14">
                  <c:v>7.0000000000000284E-2</c:v>
                </c:pt>
                <c:pt idx="15">
                  <c:v>-0.23000000000000043</c:v>
                </c:pt>
                <c:pt idx="16">
                  <c:v>-1.129999999999999</c:v>
                </c:pt>
                <c:pt idx="17">
                  <c:v>-1.129999999999999</c:v>
                </c:pt>
                <c:pt idx="18">
                  <c:v>-1.8300000000000018</c:v>
                </c:pt>
                <c:pt idx="19">
                  <c:v>-2.9299999999999997</c:v>
                </c:pt>
                <c:pt idx="20">
                  <c:v>-3.629999999999999</c:v>
                </c:pt>
                <c:pt idx="21">
                  <c:v>-3.3300000000000018</c:v>
                </c:pt>
                <c:pt idx="22">
                  <c:v>-2.129999999999999</c:v>
                </c:pt>
                <c:pt idx="23">
                  <c:v>-0.92999999999999972</c:v>
                </c:pt>
                <c:pt idx="24">
                  <c:v>2.7699999999999996</c:v>
                </c:pt>
                <c:pt idx="25">
                  <c:v>4.7699999999999996</c:v>
                </c:pt>
                <c:pt idx="26">
                  <c:v>6.07</c:v>
                </c:pt>
                <c:pt idx="27">
                  <c:v>8.57</c:v>
                </c:pt>
                <c:pt idx="28">
                  <c:v>10.969999999999999</c:v>
                </c:pt>
                <c:pt idx="29">
                  <c:v>13.969999999999999</c:v>
                </c:pt>
                <c:pt idx="30">
                  <c:v>16.47</c:v>
                </c:pt>
              </c:numCache>
            </c:numRef>
          </c:yVal>
        </c:ser>
        <c:ser>
          <c:idx val="0"/>
          <c:order val="3"/>
          <c:tx>
            <c:strRef>
              <c:f>'King Salmon Creek (399)'!$P$35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75</c:v>
              </c:pt>
            </c:numLit>
          </c:xVal>
          <c:yVal>
            <c:numRef>
              <c:f>('King Salmon Creek (399)'!$Q$35,'King Salmon Creek (399)'!$Q$35)</c:f>
              <c:numCache>
                <c:formatCode>General</c:formatCode>
                <c:ptCount val="2"/>
                <c:pt idx="0">
                  <c:v>2.89</c:v>
                </c:pt>
                <c:pt idx="1">
                  <c:v>2.89</c:v>
                </c:pt>
              </c:numCache>
            </c:numRef>
          </c:yVal>
        </c:ser>
        <c:ser>
          <c:idx val="4"/>
          <c:order val="4"/>
          <c:tx>
            <c:strRef>
              <c:f>'King Salmon Creek (399)'!$P$36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100</c:v>
              </c:pt>
            </c:numLit>
          </c:xVal>
          <c:yVal>
            <c:numRef>
              <c:f>('King Salmon Creek (399)'!$Q$36,'King Salmon Creek (399)'!$Q$36)</c:f>
              <c:numCache>
                <c:formatCode>General</c:formatCode>
                <c:ptCount val="2"/>
                <c:pt idx="0">
                  <c:v>-5.21</c:v>
                </c:pt>
                <c:pt idx="1">
                  <c:v>-5.21</c:v>
                </c:pt>
              </c:numCache>
            </c:numRef>
          </c:yVal>
        </c:ser>
        <c:ser>
          <c:idx val="5"/>
          <c:order val="5"/>
          <c:tx>
            <c:strRef>
              <c:f>'King Salmon Creek (399)'!$P$37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100</c:v>
              </c:pt>
            </c:numLit>
          </c:xVal>
          <c:yVal>
            <c:numRef>
              <c:f>('King Salmon Creek (399)'!$Q$37,'King Salmon Creek (399)'!$Q$37)</c:f>
              <c:numCache>
                <c:formatCode>General</c:formatCode>
                <c:ptCount val="2"/>
                <c:pt idx="0">
                  <c:v>3.79</c:v>
                </c:pt>
                <c:pt idx="1">
                  <c:v>3.79</c:v>
                </c:pt>
              </c:numCache>
            </c:numRef>
          </c:yVal>
        </c:ser>
        <c:ser>
          <c:idx val="6"/>
          <c:order val="6"/>
          <c:tx>
            <c:strRef>
              <c:f>'King Salmon Creek (399)'!$P$38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100</c:v>
              </c:pt>
            </c:numLit>
          </c:xVal>
          <c:yVal>
            <c:numRef>
              <c:f>('King Salmon Creek (399)'!$Q$38,'King Salmon Creek (399)'!$Q$38)</c:f>
              <c:numCache>
                <c:formatCode>General</c:formatCode>
                <c:ptCount val="2"/>
                <c:pt idx="0">
                  <c:v>-5.81</c:v>
                </c:pt>
                <c:pt idx="1">
                  <c:v>-5.81</c:v>
                </c:pt>
              </c:numCache>
            </c:numRef>
          </c:yVal>
        </c:ser>
        <c:ser>
          <c:idx val="7"/>
          <c:order val="7"/>
          <c:tx>
            <c:strRef>
              <c:f>'King Salmon Creek (399)'!$P$39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75</c:v>
              </c:pt>
              <c:pt idx="1">
                <c:v>100</c:v>
              </c:pt>
            </c:numLit>
          </c:xVal>
          <c:yVal>
            <c:numRef>
              <c:f>('King Salmon Creek (399)'!$Q$39,'King Salmon Creek (399)'!$Q$39)</c:f>
              <c:numCache>
                <c:formatCode>General</c:formatCode>
                <c:ptCount val="2"/>
                <c:pt idx="0">
                  <c:v>2.9</c:v>
                </c:pt>
                <c:pt idx="1">
                  <c:v>2.9</c:v>
                </c:pt>
              </c:numCache>
            </c:numRef>
          </c:yVal>
        </c:ser>
        <c:dLbls/>
        <c:axId val="74032256"/>
        <c:axId val="74034176"/>
      </c:scatterChart>
      <c:valAx>
        <c:axId val="74032256"/>
        <c:scaling>
          <c:orientation val="minMax"/>
          <c:max val="152"/>
          <c:min val="-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4034176"/>
        <c:crossesAt val="-8"/>
        <c:crossBetween val="midCat"/>
      </c:valAx>
      <c:valAx>
        <c:axId val="74034176"/>
        <c:scaling>
          <c:orientation val="minMax"/>
          <c:max val="25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74032256"/>
        <c:crossesAt val="-1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9761087556363257E-2"/>
          <c:y val="3.2232520750404399E-2"/>
          <c:w val="0.93031337584042606"/>
          <c:h val="0.79965036658240662"/>
        </c:manualLayout>
      </c:layout>
      <c:scatterChart>
        <c:scatterStyle val="lineMarker"/>
        <c:ser>
          <c:idx val="0"/>
          <c:order val="0"/>
          <c:tx>
            <c:v>BN 400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'Leader Creek (400)'!$A$34:$A$48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19.177083333333332</c:v>
                </c:pt>
                <c:pt idx="3">
                  <c:v>19.177083333333332</c:v>
                </c:pt>
                <c:pt idx="4">
                  <c:v>20.177083333333332</c:v>
                </c:pt>
                <c:pt idx="5">
                  <c:v>20.177083333333332</c:v>
                </c:pt>
                <c:pt idx="6">
                  <c:v>78.427083333333343</c:v>
                </c:pt>
                <c:pt idx="7">
                  <c:v>78.427083333333343</c:v>
                </c:pt>
                <c:pt idx="8">
                  <c:v>79.427083333333343</c:v>
                </c:pt>
                <c:pt idx="9">
                  <c:v>79.427083333333343</c:v>
                </c:pt>
                <c:pt idx="10">
                  <c:v>98.604166666666671</c:v>
                </c:pt>
                <c:pt idx="11">
                  <c:v>98.604166666666671</c:v>
                </c:pt>
                <c:pt idx="12">
                  <c:v>78.927083333333343</c:v>
                </c:pt>
                <c:pt idx="13">
                  <c:v>19.677083333333332</c:v>
                </c:pt>
                <c:pt idx="14">
                  <c:v>0</c:v>
                </c:pt>
              </c:numCache>
            </c:numRef>
          </c:xVal>
          <c:yVal>
            <c:numRef>
              <c:f>'Leader Creek (400)'!$B$34:$B$48</c:f>
              <c:numCache>
                <c:formatCode>General</c:formatCode>
                <c:ptCount val="15"/>
                <c:pt idx="0">
                  <c:v>28.06</c:v>
                </c:pt>
                <c:pt idx="1">
                  <c:v>24.31</c:v>
                </c:pt>
                <c:pt idx="2">
                  <c:v>23.88</c:v>
                </c:pt>
                <c:pt idx="3">
                  <c:v>-26.12</c:v>
                </c:pt>
                <c:pt idx="4">
                  <c:v>-26.12</c:v>
                </c:pt>
                <c:pt idx="5">
                  <c:v>23.88</c:v>
                </c:pt>
                <c:pt idx="6">
                  <c:v>22.92</c:v>
                </c:pt>
                <c:pt idx="7">
                  <c:v>-27.08</c:v>
                </c:pt>
                <c:pt idx="8">
                  <c:v>-27.08</c:v>
                </c:pt>
                <c:pt idx="9">
                  <c:v>22.92</c:v>
                </c:pt>
                <c:pt idx="10">
                  <c:v>22.72</c:v>
                </c:pt>
                <c:pt idx="11">
                  <c:v>26.47</c:v>
                </c:pt>
                <c:pt idx="12">
                  <c:v>26.67</c:v>
                </c:pt>
                <c:pt idx="13">
                  <c:v>27.63</c:v>
                </c:pt>
                <c:pt idx="14">
                  <c:v>28.06</c:v>
                </c:pt>
              </c:numCache>
            </c:numRef>
          </c:yVal>
        </c:ser>
        <c:ser>
          <c:idx val="2"/>
          <c:order val="1"/>
          <c:tx>
            <c:strRef>
              <c:f>'Leader Creek (400)'!$D$32:$E$32</c:f>
              <c:strCache>
                <c:ptCount val="1"/>
                <c:pt idx="0">
                  <c:v>10/27/2011 US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'Leader Creek (400)'!$F$38:$F$52</c:f>
              <c:numCache>
                <c:formatCode>General</c:formatCode>
                <c:ptCount val="15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24</c:v>
                </c:pt>
                <c:pt idx="4">
                  <c:v>30</c:v>
                </c:pt>
                <c:pt idx="5">
                  <c:v>37</c:v>
                </c:pt>
                <c:pt idx="6">
                  <c:v>43</c:v>
                </c:pt>
                <c:pt idx="7">
                  <c:v>49</c:v>
                </c:pt>
                <c:pt idx="8">
                  <c:v>56</c:v>
                </c:pt>
                <c:pt idx="9">
                  <c:v>62</c:v>
                </c:pt>
                <c:pt idx="10">
                  <c:v>68</c:v>
                </c:pt>
                <c:pt idx="11">
                  <c:v>75</c:v>
                </c:pt>
                <c:pt idx="12">
                  <c:v>81</c:v>
                </c:pt>
                <c:pt idx="13">
                  <c:v>87</c:v>
                </c:pt>
                <c:pt idx="14">
                  <c:v>95</c:v>
                </c:pt>
              </c:numCache>
            </c:numRef>
          </c:xVal>
          <c:yVal>
            <c:numRef>
              <c:f>'Leader Creek (400)'!$G$38:$G$52</c:f>
              <c:numCache>
                <c:formatCode>General</c:formatCode>
                <c:ptCount val="15"/>
                <c:pt idx="0">
                  <c:v>24.11324952461441</c:v>
                </c:pt>
                <c:pt idx="1">
                  <c:v>20.116499049228821</c:v>
                </c:pt>
                <c:pt idx="2">
                  <c:v>16.08587365307416</c:v>
                </c:pt>
                <c:pt idx="3">
                  <c:v>12.452998098457634</c:v>
                </c:pt>
                <c:pt idx="4">
                  <c:v>9.7062476230720449</c:v>
                </c:pt>
                <c:pt idx="5">
                  <c:v>7.6433720684555233</c:v>
                </c:pt>
                <c:pt idx="6">
                  <c:v>6.1766215930699317</c:v>
                </c:pt>
                <c:pt idx="7">
                  <c:v>5.6998711176843422</c:v>
                </c:pt>
                <c:pt idx="8">
                  <c:v>5.4069955630678201</c:v>
                </c:pt>
                <c:pt idx="9">
                  <c:v>6.1102450876822303</c:v>
                </c:pt>
                <c:pt idx="10">
                  <c:v>8.0134946122966397</c:v>
                </c:pt>
                <c:pt idx="11">
                  <c:v>8.2906190576801144</c:v>
                </c:pt>
                <c:pt idx="12">
                  <c:v>12.793868582294525</c:v>
                </c:pt>
                <c:pt idx="13">
                  <c:v>16.797118106908936</c:v>
                </c:pt>
                <c:pt idx="14">
                  <c:v>19.528117473061485</c:v>
                </c:pt>
              </c:numCache>
            </c:numRef>
          </c:yVal>
        </c:ser>
        <c:ser>
          <c:idx val="3"/>
          <c:order val="2"/>
          <c:tx>
            <c:strRef>
              <c:f>'Leader Creek (400)'!$J$32:$K$32</c:f>
              <c:strCache>
                <c:ptCount val="1"/>
                <c:pt idx="0">
                  <c:v>10/27/2011 DS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xVal>
            <c:numRef>
              <c:f>'Leader Creek (400)'!$L$38:$L$57</c:f>
              <c:numCache>
                <c:formatCode>General</c:formatCode>
                <c:ptCount val="20"/>
                <c:pt idx="0">
                  <c:v>6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48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</c:numCache>
            </c:numRef>
          </c:xVal>
          <c:yVal>
            <c:numRef>
              <c:f>'Leader Creek (400)'!$M$38:$M$57</c:f>
              <c:numCache>
                <c:formatCode>General</c:formatCode>
                <c:ptCount val="20"/>
                <c:pt idx="0">
                  <c:v>23.313249524614406</c:v>
                </c:pt>
                <c:pt idx="1">
                  <c:v>19.768749207690682</c:v>
                </c:pt>
                <c:pt idx="2">
                  <c:v>17.968123811536024</c:v>
                </c:pt>
                <c:pt idx="3">
                  <c:v>14.887498415381364</c:v>
                </c:pt>
                <c:pt idx="4">
                  <c:v>12.546873019226705</c:v>
                </c:pt>
                <c:pt idx="5">
                  <c:v>10.726247623072044</c:v>
                </c:pt>
                <c:pt idx="6">
                  <c:v>9.2456222269173871</c:v>
                </c:pt>
                <c:pt idx="7">
                  <c:v>8.0649968307627269</c:v>
                </c:pt>
                <c:pt idx="8">
                  <c:v>6.7843714346080688</c:v>
                </c:pt>
                <c:pt idx="9">
                  <c:v>5.1859961969152728</c:v>
                </c:pt>
                <c:pt idx="10">
                  <c:v>5.0037460384534107</c:v>
                </c:pt>
                <c:pt idx="11">
                  <c:v>4.6231206422987512</c:v>
                </c:pt>
                <c:pt idx="12">
                  <c:v>5.0424952461440924</c:v>
                </c:pt>
                <c:pt idx="13">
                  <c:v>6.0618698499894315</c:v>
                </c:pt>
                <c:pt idx="14">
                  <c:v>8.8812444538347748</c:v>
                </c:pt>
                <c:pt idx="15">
                  <c:v>10.200619057680115</c:v>
                </c:pt>
                <c:pt idx="16">
                  <c:v>12.519993661525458</c:v>
                </c:pt>
                <c:pt idx="17">
                  <c:v>15.339368265370799</c:v>
                </c:pt>
                <c:pt idx="18">
                  <c:v>17.85874286921614</c:v>
                </c:pt>
                <c:pt idx="19">
                  <c:v>19.878117473061479</c:v>
                </c:pt>
              </c:numCache>
            </c:numRef>
          </c:yVal>
        </c:ser>
        <c:ser>
          <c:idx val="1"/>
          <c:order val="3"/>
          <c:tx>
            <c:strRef>
              <c:f>'Leader Creek (400)'!$S$33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33.5</c:v>
              </c:pt>
              <c:pt idx="1">
                <c:v>76</c:v>
              </c:pt>
            </c:numLit>
          </c:xVal>
          <c:yVal>
            <c:numRef>
              <c:f>('Leader Creek (400)'!$T$33,'Leader Creek (400)'!$T$33)</c:f>
              <c:numCache>
                <c:formatCode>General</c:formatCode>
                <c:ptCount val="2"/>
                <c:pt idx="0">
                  <c:v>7.44</c:v>
                </c:pt>
                <c:pt idx="1">
                  <c:v>7.44</c:v>
                </c:pt>
              </c:numCache>
            </c:numRef>
          </c:yVal>
        </c:ser>
        <c:ser>
          <c:idx val="4"/>
          <c:order val="4"/>
          <c:tx>
            <c:strRef>
              <c:f>'Leader Creek (400)'!$S$34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33.5</c:v>
              </c:pt>
              <c:pt idx="1">
                <c:v>76</c:v>
              </c:pt>
            </c:numLit>
          </c:xVal>
          <c:yVal>
            <c:numRef>
              <c:f>('Leader Creek (400)'!$T$34,'Leader Creek (400)'!$T$34)</c:f>
              <c:numCache>
                <c:formatCode>General</c:formatCode>
                <c:ptCount val="2"/>
                <c:pt idx="0">
                  <c:v>-0.66</c:v>
                </c:pt>
                <c:pt idx="1">
                  <c:v>-0.66</c:v>
                </c:pt>
              </c:numCache>
            </c:numRef>
          </c:yVal>
        </c:ser>
        <c:ser>
          <c:idx val="5"/>
          <c:order val="5"/>
          <c:tx>
            <c:strRef>
              <c:f>'Leader Creek (400)'!$S$35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33.5</c:v>
              </c:pt>
              <c:pt idx="1">
                <c:v>76</c:v>
              </c:pt>
            </c:numLit>
          </c:xVal>
          <c:yVal>
            <c:numRef>
              <c:f>('Leader Creek (400)'!$T$35,'Leader Creek (400)'!$T$35)</c:f>
              <c:numCache>
                <c:formatCode>General</c:formatCode>
                <c:ptCount val="2"/>
                <c:pt idx="0">
                  <c:v>8.34</c:v>
                </c:pt>
                <c:pt idx="1">
                  <c:v>8.34</c:v>
                </c:pt>
              </c:numCache>
            </c:numRef>
          </c:yVal>
        </c:ser>
        <c:ser>
          <c:idx val="6"/>
          <c:order val="6"/>
          <c:tx>
            <c:strRef>
              <c:f>'Leader Creek (400)'!$S$36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33.5</c:v>
              </c:pt>
              <c:pt idx="1">
                <c:v>76</c:v>
              </c:pt>
            </c:numLit>
          </c:xVal>
          <c:yVal>
            <c:numRef>
              <c:f>('Leader Creek (400)'!$T$36,'Leader Creek (400)'!$T$36)</c:f>
              <c:numCache>
                <c:formatCode>General</c:formatCode>
                <c:ptCount val="2"/>
                <c:pt idx="0">
                  <c:v>-1.26</c:v>
                </c:pt>
                <c:pt idx="1">
                  <c:v>-1.26</c:v>
                </c:pt>
              </c:numCache>
            </c:numRef>
          </c:yVal>
        </c:ser>
        <c:ser>
          <c:idx val="7"/>
          <c:order val="7"/>
          <c:tx>
            <c:strRef>
              <c:f>'Leader Creek (400)'!$S$37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33.5</c:v>
              </c:pt>
              <c:pt idx="1">
                <c:v>76</c:v>
              </c:pt>
            </c:numLit>
          </c:xVal>
          <c:yVal>
            <c:numRef>
              <c:f>('Leader Creek (400)'!$T$37,'Leader Creek (400)'!$T$37)</c:f>
              <c:numCache>
                <c:formatCode>General</c:formatCode>
                <c:ptCount val="2"/>
                <c:pt idx="0">
                  <c:v>6.7</c:v>
                </c:pt>
                <c:pt idx="1">
                  <c:v>6.7</c:v>
                </c:pt>
              </c:numCache>
            </c:numRef>
          </c:yVal>
        </c:ser>
        <c:dLbls/>
        <c:axId val="75526144"/>
        <c:axId val="75528064"/>
      </c:scatterChart>
      <c:valAx>
        <c:axId val="75526144"/>
        <c:scaling>
          <c:orientation val="minMax"/>
          <c:max val="99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5528064"/>
        <c:crossesAt val="-4"/>
        <c:crossBetween val="midCat"/>
      </c:valAx>
      <c:valAx>
        <c:axId val="75528064"/>
        <c:scaling>
          <c:orientation val="minMax"/>
          <c:max val="29"/>
          <c:min val="-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75526144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BN 402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'Paul''s Creek (402)'!$A$41:$A$53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50.117900000000006</c:v>
                </c:pt>
                <c:pt idx="3">
                  <c:v>50.117900000000006</c:v>
                </c:pt>
                <c:pt idx="4">
                  <c:v>52.617900000000006</c:v>
                </c:pt>
                <c:pt idx="5">
                  <c:v>52.617900000000006</c:v>
                </c:pt>
                <c:pt idx="6">
                  <c:v>110.2604</c:v>
                </c:pt>
                <c:pt idx="7">
                  <c:v>110.2604</c:v>
                </c:pt>
                <c:pt idx="8">
                  <c:v>112.7604</c:v>
                </c:pt>
                <c:pt idx="9">
                  <c:v>112.7604</c:v>
                </c:pt>
                <c:pt idx="10">
                  <c:v>161.1979</c:v>
                </c:pt>
                <c:pt idx="11">
                  <c:v>161.1979</c:v>
                </c:pt>
                <c:pt idx="12">
                  <c:v>0</c:v>
                </c:pt>
              </c:numCache>
            </c:numRef>
          </c:xVal>
          <c:yVal>
            <c:numRef>
              <c:f>'Paul''s Creek (402)'!$B$41:$B$53</c:f>
              <c:numCache>
                <c:formatCode>General</c:formatCode>
                <c:ptCount val="13"/>
                <c:pt idx="0">
                  <c:v>30.41</c:v>
                </c:pt>
                <c:pt idx="1">
                  <c:v>27.1</c:v>
                </c:pt>
                <c:pt idx="2">
                  <c:v>28.22</c:v>
                </c:pt>
                <c:pt idx="3">
                  <c:v>-28.9</c:v>
                </c:pt>
                <c:pt idx="4">
                  <c:v>-28.9</c:v>
                </c:pt>
                <c:pt idx="5">
                  <c:v>28.22</c:v>
                </c:pt>
                <c:pt idx="6">
                  <c:v>29.85</c:v>
                </c:pt>
                <c:pt idx="7">
                  <c:v>-28.9</c:v>
                </c:pt>
                <c:pt idx="8">
                  <c:v>-28.9</c:v>
                </c:pt>
                <c:pt idx="9">
                  <c:v>29.85</c:v>
                </c:pt>
                <c:pt idx="10">
                  <c:v>31.5</c:v>
                </c:pt>
                <c:pt idx="11">
                  <c:v>34.86</c:v>
                </c:pt>
                <c:pt idx="12">
                  <c:v>30.41</c:v>
                </c:pt>
              </c:numCache>
            </c:numRef>
          </c:yVal>
        </c:ser>
        <c:ser>
          <c:idx val="1"/>
          <c:order val="1"/>
          <c:tx>
            <c:strRef>
              <c:f>'Paul''s Creek (402)'!$J$39:$K$39</c:f>
              <c:strCache>
                <c:ptCount val="1"/>
                <c:pt idx="0">
                  <c:v>10/28/2011 DS</c:v>
                </c:pt>
              </c:strCache>
            </c:strRef>
          </c:tx>
          <c:marker>
            <c:symbol val="square"/>
            <c:size val="4"/>
          </c:marker>
          <c:xVal>
            <c:numRef>
              <c:f>'Paul''s Creek (402)'!$L$44:$L$78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31</c:v>
                </c:pt>
                <c:pt idx="8">
                  <c:v>35</c:v>
                </c:pt>
                <c:pt idx="9">
                  <c:v>39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107</c:v>
                </c:pt>
                <c:pt idx="24">
                  <c:v>110</c:v>
                </c:pt>
                <c:pt idx="25">
                  <c:v>115</c:v>
                </c:pt>
                <c:pt idx="26">
                  <c:v>120</c:v>
                </c:pt>
                <c:pt idx="27">
                  <c:v>125</c:v>
                </c:pt>
                <c:pt idx="28">
                  <c:v>130</c:v>
                </c:pt>
                <c:pt idx="29">
                  <c:v>135</c:v>
                </c:pt>
                <c:pt idx="30">
                  <c:v>140</c:v>
                </c:pt>
                <c:pt idx="31">
                  <c:v>145</c:v>
                </c:pt>
                <c:pt idx="32">
                  <c:v>150</c:v>
                </c:pt>
                <c:pt idx="33">
                  <c:v>155</c:v>
                </c:pt>
                <c:pt idx="34">
                  <c:v>160</c:v>
                </c:pt>
              </c:numCache>
            </c:numRef>
          </c:xVal>
          <c:yVal>
            <c:numRef>
              <c:f>'Paul''s Creek (402)'!$M$44:$M$78</c:f>
              <c:numCache>
                <c:formatCode>0.00</c:formatCode>
                <c:ptCount val="35"/>
                <c:pt idx="0">
                  <c:v>25.459999999999997</c:v>
                </c:pt>
                <c:pt idx="1">
                  <c:v>24.698029079159934</c:v>
                </c:pt>
                <c:pt idx="2">
                  <c:v>22.736058158319867</c:v>
                </c:pt>
                <c:pt idx="3">
                  <c:v>22.274087237479804</c:v>
                </c:pt>
                <c:pt idx="4">
                  <c:v>19.412116316639739</c:v>
                </c:pt>
                <c:pt idx="5">
                  <c:v>16.050145395799674</c:v>
                </c:pt>
                <c:pt idx="6">
                  <c:v>17.488174474959614</c:v>
                </c:pt>
                <c:pt idx="7">
                  <c:v>9.1157802907915979</c:v>
                </c:pt>
                <c:pt idx="8">
                  <c:v>7.0262035541195473</c:v>
                </c:pt>
                <c:pt idx="9">
                  <c:v>2.7866268174474982</c:v>
                </c:pt>
                <c:pt idx="10">
                  <c:v>0.20226171243941593</c:v>
                </c:pt>
                <c:pt idx="11">
                  <c:v>-0.95970920840064622</c:v>
                </c:pt>
                <c:pt idx="12">
                  <c:v>-0.62168012924071547</c:v>
                </c:pt>
                <c:pt idx="13">
                  <c:v>-1.0836510500807748</c:v>
                </c:pt>
                <c:pt idx="14">
                  <c:v>-1.245621970920844</c:v>
                </c:pt>
                <c:pt idx="15">
                  <c:v>-0.90759289176090618</c:v>
                </c:pt>
                <c:pt idx="16">
                  <c:v>-0.56956381260097544</c:v>
                </c:pt>
                <c:pt idx="17">
                  <c:v>-0.23153473344103759</c:v>
                </c:pt>
                <c:pt idx="18">
                  <c:v>0.40649434571889742</c:v>
                </c:pt>
                <c:pt idx="19">
                  <c:v>1.0445234248788324</c:v>
                </c:pt>
                <c:pt idx="20">
                  <c:v>1.082552504038766</c:v>
                </c:pt>
                <c:pt idx="21">
                  <c:v>1.8205815831987096</c:v>
                </c:pt>
                <c:pt idx="22">
                  <c:v>2.3586106623586431</c:v>
                </c:pt>
                <c:pt idx="23">
                  <c:v>2.8238222940226194</c:v>
                </c:pt>
                <c:pt idx="24">
                  <c:v>5.196639741518581</c:v>
                </c:pt>
                <c:pt idx="25">
                  <c:v>7.9346688206785174</c:v>
                </c:pt>
                <c:pt idx="26">
                  <c:v>8.2726978998384482</c:v>
                </c:pt>
                <c:pt idx="27">
                  <c:v>11.310726978998382</c:v>
                </c:pt>
                <c:pt idx="28">
                  <c:v>13.248756058158321</c:v>
                </c:pt>
                <c:pt idx="29">
                  <c:v>15.086785137318252</c:v>
                </c:pt>
                <c:pt idx="30">
                  <c:v>17.524814216478191</c:v>
                </c:pt>
                <c:pt idx="31">
                  <c:v>19.262843295638127</c:v>
                </c:pt>
                <c:pt idx="32">
                  <c:v>23.300872374798061</c:v>
                </c:pt>
                <c:pt idx="33">
                  <c:v>25.138901453957995</c:v>
                </c:pt>
                <c:pt idx="34">
                  <c:v>27.27693053311793</c:v>
                </c:pt>
              </c:numCache>
            </c:numRef>
          </c:yVal>
        </c:ser>
        <c:ser>
          <c:idx val="0"/>
          <c:order val="2"/>
          <c:tx>
            <c:strRef>
              <c:f>'Paul''s Creek (402)'!$D$39:$E$39</c:f>
              <c:strCache>
                <c:ptCount val="1"/>
                <c:pt idx="0">
                  <c:v>10/28/2011 US</c:v>
                </c:pt>
              </c:strCache>
            </c:strRef>
          </c:tx>
          <c:marker>
            <c:symbol val="diamond"/>
            <c:size val="5"/>
          </c:marker>
          <c:xVal>
            <c:numRef>
              <c:f>'Paul''s Creek (402)'!$F$44:$F$76</c:f>
              <c:numCache>
                <c:formatCode>General</c:formatCode>
                <c:ptCount val="3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41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</c:numCache>
            </c:numRef>
          </c:xVal>
          <c:yVal>
            <c:numRef>
              <c:f>'Paul''s Creek (402)'!$G$44:$G$76</c:f>
              <c:numCache>
                <c:formatCode>0.00</c:formatCode>
                <c:ptCount val="33"/>
                <c:pt idx="0">
                  <c:v>26.06</c:v>
                </c:pt>
                <c:pt idx="1">
                  <c:v>26.398029079159933</c:v>
                </c:pt>
                <c:pt idx="2">
                  <c:v>24.93605815831987</c:v>
                </c:pt>
                <c:pt idx="3">
                  <c:v>23.074087237479805</c:v>
                </c:pt>
                <c:pt idx="4">
                  <c:v>20.912116316639739</c:v>
                </c:pt>
                <c:pt idx="5">
                  <c:v>18.350145395799679</c:v>
                </c:pt>
                <c:pt idx="6">
                  <c:v>17.388174474959612</c:v>
                </c:pt>
                <c:pt idx="7">
                  <c:v>6.2262035541195502</c:v>
                </c:pt>
                <c:pt idx="8">
                  <c:v>2.7918384491114665</c:v>
                </c:pt>
                <c:pt idx="9">
                  <c:v>1.5022617124394202</c:v>
                </c:pt>
                <c:pt idx="10">
                  <c:v>0.34029079159935094</c:v>
                </c:pt>
                <c:pt idx="11">
                  <c:v>0.17831987075928879</c:v>
                </c:pt>
                <c:pt idx="12">
                  <c:v>0.3163489499192238</c:v>
                </c:pt>
                <c:pt idx="13">
                  <c:v>-0.54562197092084119</c:v>
                </c:pt>
                <c:pt idx="14">
                  <c:v>-0.60759289176090903</c:v>
                </c:pt>
                <c:pt idx="15">
                  <c:v>-0.96956381260097402</c:v>
                </c:pt>
                <c:pt idx="16">
                  <c:v>-0.83153473344103901</c:v>
                </c:pt>
                <c:pt idx="17">
                  <c:v>-0.89350565428109974</c:v>
                </c:pt>
                <c:pt idx="18">
                  <c:v>-0.65547657512117041</c:v>
                </c:pt>
                <c:pt idx="19">
                  <c:v>-0.31744749596123256</c:v>
                </c:pt>
                <c:pt idx="20">
                  <c:v>0.32058158319870955</c:v>
                </c:pt>
                <c:pt idx="21">
                  <c:v>1.1586106623586474</c:v>
                </c:pt>
                <c:pt idx="22">
                  <c:v>2.7966397415185824</c:v>
                </c:pt>
                <c:pt idx="23">
                  <c:v>5.7346688206785146</c:v>
                </c:pt>
                <c:pt idx="24">
                  <c:v>7.3726978998384496</c:v>
                </c:pt>
                <c:pt idx="25">
                  <c:v>8.8107269789983818</c:v>
                </c:pt>
                <c:pt idx="26">
                  <c:v>11.448756058158317</c:v>
                </c:pt>
                <c:pt idx="27">
                  <c:v>14.786785137318255</c:v>
                </c:pt>
                <c:pt idx="28">
                  <c:v>16.42481421647819</c:v>
                </c:pt>
                <c:pt idx="29">
                  <c:v>19.862843295638122</c:v>
                </c:pt>
                <c:pt idx="30">
                  <c:v>22.100872374798058</c:v>
                </c:pt>
                <c:pt idx="31">
                  <c:v>24.538901453957994</c:v>
                </c:pt>
                <c:pt idx="32">
                  <c:v>26.47693053311793</c:v>
                </c:pt>
              </c:numCache>
            </c:numRef>
          </c:yVal>
        </c:ser>
        <c:ser>
          <c:idx val="3"/>
          <c:order val="3"/>
          <c:tx>
            <c:strRef>
              <c:f>'Paul''s Creek (402)'!$S$40</c:f>
              <c:strCache>
                <c:ptCount val="1"/>
                <c:pt idx="0">
                  <c:v>MHHW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55</c:v>
              </c:pt>
              <c:pt idx="1">
                <c:v>105</c:v>
              </c:pt>
            </c:numLit>
          </c:xVal>
          <c:yVal>
            <c:numRef>
              <c:f>('Paul''s Creek (402)'!$T$40,'Paul''s Creek (402)'!$T$40)</c:f>
              <c:numCache>
                <c:formatCode>General</c:formatCode>
                <c:ptCount val="2"/>
                <c:pt idx="0">
                  <c:v>9.6</c:v>
                </c:pt>
                <c:pt idx="1">
                  <c:v>9.6</c:v>
                </c:pt>
              </c:numCache>
            </c:numRef>
          </c:yVal>
        </c:ser>
        <c:ser>
          <c:idx val="4"/>
          <c:order val="4"/>
          <c:tx>
            <c:strRef>
              <c:f>'Paul''s Creek (402)'!$S$41</c:f>
              <c:strCache>
                <c:ptCount val="1"/>
                <c:pt idx="0">
                  <c:v>MLLW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55</c:v>
              </c:pt>
              <c:pt idx="1">
                <c:v>105</c:v>
              </c:pt>
            </c:numLit>
          </c:xVal>
          <c:yVal>
            <c:numRef>
              <c:f>('Paul''s Creek (402)'!$T$41,'Paul''s Creek (402)'!$T$41)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</c:ser>
        <c:ser>
          <c:idx val="5"/>
          <c:order val="5"/>
          <c:tx>
            <c:strRef>
              <c:f>'Paul''s Creek (402)'!$S$42</c:f>
              <c:strCache>
                <c:ptCount val="1"/>
                <c:pt idx="0">
                  <c:v>Max High Tide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55</c:v>
              </c:pt>
              <c:pt idx="1">
                <c:v>105</c:v>
              </c:pt>
            </c:numLit>
          </c:xVal>
          <c:yVal>
            <c:numRef>
              <c:f>('Paul''s Creek (402)'!$T$42,'Paul''s Creek (402)'!$T$42)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</c:ser>
        <c:ser>
          <c:idx val="6"/>
          <c:order val="6"/>
          <c:tx>
            <c:strRef>
              <c:f>'Paul''s Creek (402)'!$S$43</c:f>
              <c:strCache>
                <c:ptCount val="1"/>
                <c:pt idx="0">
                  <c:v>Max Low Tide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55</c:v>
              </c:pt>
              <c:pt idx="1">
                <c:v>105</c:v>
              </c:pt>
            </c:numLit>
          </c:xVal>
          <c:yVal>
            <c:numRef>
              <c:f>('Paul''s Creek (402)'!$T$43,'Paul''s Creek (402)'!$T$43)</c:f>
              <c:numCache>
                <c:formatCode>General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yVal>
        </c:ser>
        <c:ser>
          <c:idx val="7"/>
          <c:order val="7"/>
          <c:tx>
            <c:strRef>
              <c:f>'Paul''s Creek (402)'!$S$44</c:f>
              <c:strCache>
                <c:ptCount val="1"/>
                <c:pt idx="0">
                  <c:v>1% AEP WS Elev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55</c:v>
              </c:pt>
              <c:pt idx="1">
                <c:v>105</c:v>
              </c:pt>
            </c:numLit>
          </c:xVal>
          <c:yVal>
            <c:numRef>
              <c:f>('Paul''s Creek (402)'!$T$44,'Paul''s Creek (402)'!$T$44)</c:f>
              <c:numCache>
                <c:formatCode>General</c:formatCode>
                <c:ptCount val="2"/>
                <c:pt idx="0">
                  <c:v>6.1</c:v>
                </c:pt>
                <c:pt idx="1">
                  <c:v>6.1</c:v>
                </c:pt>
              </c:numCache>
            </c:numRef>
          </c:yVal>
        </c:ser>
        <c:dLbls/>
        <c:axId val="76425856"/>
        <c:axId val="76452608"/>
      </c:scatterChart>
      <c:valAx>
        <c:axId val="76425856"/>
        <c:scaling>
          <c:orientation val="minMax"/>
          <c:max val="16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6452608"/>
        <c:crossesAt val="-5"/>
        <c:crossBetween val="midCat"/>
      </c:valAx>
      <c:valAx>
        <c:axId val="76452608"/>
        <c:scaling>
          <c:orientation val="minMax"/>
          <c:max val="36"/>
          <c:min val="-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, in feet</a:t>
                </a:r>
                <a:endParaRPr lang="en-US"/>
              </a:p>
            </c:rich>
          </c:tx>
        </c:title>
        <c:numFmt formatCode="General" sourceLinked="1"/>
        <c:majorTickMark val="in"/>
        <c:tickLblPos val="nextTo"/>
        <c:crossAx val="76425856"/>
        <c:crosses val="autoZero"/>
        <c:crossBetween val="midCat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418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'Sheep Creek (418)'!$N$34:$N$42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67.167000000000002</c:v>
                </c:pt>
                <c:pt idx="3">
                  <c:v>67.167000000000002</c:v>
                </c:pt>
                <c:pt idx="4">
                  <c:v>68.167000000000002</c:v>
                </c:pt>
                <c:pt idx="5">
                  <c:v>68.167000000000002</c:v>
                </c:pt>
                <c:pt idx="6">
                  <c:v>138</c:v>
                </c:pt>
                <c:pt idx="7">
                  <c:v>138</c:v>
                </c:pt>
                <c:pt idx="8">
                  <c:v>0</c:v>
                </c:pt>
              </c:numCache>
            </c:numRef>
          </c:xVal>
          <c:yVal>
            <c:numRef>
              <c:f>'Sheep Creek (418)'!$O$34:$O$42</c:f>
              <c:numCache>
                <c:formatCode>General</c:formatCode>
                <c:ptCount val="9"/>
                <c:pt idx="0">
                  <c:v>28.36</c:v>
                </c:pt>
                <c:pt idx="1">
                  <c:v>24.42</c:v>
                </c:pt>
                <c:pt idx="2">
                  <c:v>24.42</c:v>
                </c:pt>
                <c:pt idx="3">
                  <c:v>-33</c:v>
                </c:pt>
                <c:pt idx="4">
                  <c:v>-33</c:v>
                </c:pt>
                <c:pt idx="5">
                  <c:v>24.42</c:v>
                </c:pt>
                <c:pt idx="6">
                  <c:v>24.42</c:v>
                </c:pt>
                <c:pt idx="7">
                  <c:v>28.36</c:v>
                </c:pt>
                <c:pt idx="8">
                  <c:v>28.36</c:v>
                </c:pt>
              </c:numCache>
            </c:numRef>
          </c:yVal>
        </c:ser>
        <c:ser>
          <c:idx val="0"/>
          <c:order val="1"/>
          <c:tx>
            <c:v>4/30/2009 US</c:v>
          </c:tx>
          <c:marker>
            <c:symbol val="diamond"/>
            <c:size val="5"/>
          </c:marker>
          <c:xVal>
            <c:numRef>
              <c:f>'Sheep Creek (418)'!$A$37:$A$64</c:f>
              <c:numCache>
                <c:formatCode>General</c:formatCode>
                <c:ptCount val="2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42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64</c:v>
                </c:pt>
                <c:pt idx="12">
                  <c:v>66</c:v>
                </c:pt>
                <c:pt idx="13">
                  <c:v>71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108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</c:numCache>
            </c:numRef>
          </c:xVal>
          <c:yVal>
            <c:numRef>
              <c:f>'Sheep Creek (418)'!$C$37:$C$64</c:f>
              <c:numCache>
                <c:formatCode>General</c:formatCode>
                <c:ptCount val="28"/>
                <c:pt idx="0">
                  <c:v>23.36</c:v>
                </c:pt>
                <c:pt idx="1">
                  <c:v>21.96</c:v>
                </c:pt>
                <c:pt idx="2">
                  <c:v>19.059999999999999</c:v>
                </c:pt>
                <c:pt idx="3">
                  <c:v>16.66</c:v>
                </c:pt>
                <c:pt idx="4">
                  <c:v>15.86</c:v>
                </c:pt>
                <c:pt idx="5">
                  <c:v>14.959999999999999</c:v>
                </c:pt>
                <c:pt idx="6">
                  <c:v>13.059999999999999</c:v>
                </c:pt>
                <c:pt idx="7">
                  <c:v>12.86</c:v>
                </c:pt>
                <c:pt idx="8">
                  <c:v>12.559999999999999</c:v>
                </c:pt>
                <c:pt idx="9">
                  <c:v>12.559999999999999</c:v>
                </c:pt>
                <c:pt idx="10">
                  <c:v>12.36</c:v>
                </c:pt>
                <c:pt idx="11">
                  <c:v>12.76</c:v>
                </c:pt>
                <c:pt idx="12">
                  <c:v>16.46</c:v>
                </c:pt>
                <c:pt idx="13">
                  <c:v>16.559999999999999</c:v>
                </c:pt>
                <c:pt idx="14">
                  <c:v>12.16</c:v>
                </c:pt>
                <c:pt idx="15">
                  <c:v>12.059999999999999</c:v>
                </c:pt>
                <c:pt idx="16">
                  <c:v>11.96</c:v>
                </c:pt>
                <c:pt idx="17">
                  <c:v>11.559999999999999</c:v>
                </c:pt>
                <c:pt idx="18">
                  <c:v>11.759999999999998</c:v>
                </c:pt>
                <c:pt idx="19">
                  <c:v>11.759999999999998</c:v>
                </c:pt>
                <c:pt idx="20">
                  <c:v>12.36</c:v>
                </c:pt>
                <c:pt idx="21">
                  <c:v>13.16</c:v>
                </c:pt>
                <c:pt idx="22">
                  <c:v>13.459999999999999</c:v>
                </c:pt>
                <c:pt idx="23">
                  <c:v>14.959999999999999</c:v>
                </c:pt>
                <c:pt idx="24">
                  <c:v>17.559999999999999</c:v>
                </c:pt>
                <c:pt idx="25">
                  <c:v>18.96</c:v>
                </c:pt>
                <c:pt idx="26">
                  <c:v>20.56</c:v>
                </c:pt>
                <c:pt idx="27">
                  <c:v>22.96</c:v>
                </c:pt>
              </c:numCache>
            </c:numRef>
          </c:yVal>
        </c:ser>
        <c:ser>
          <c:idx val="1"/>
          <c:order val="2"/>
          <c:tx>
            <c:v>4/30/2009 DS</c:v>
          </c:tx>
          <c:marker>
            <c:symbol val="square"/>
            <c:size val="4"/>
          </c:marker>
          <c:xVal>
            <c:numRef>
              <c:f>'Sheep Creek (418)'!$F$37:$F$62</c:f>
              <c:numCache>
                <c:formatCode>General</c:formatCode>
                <c:ptCount val="26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58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107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</c:numCache>
            </c:numRef>
          </c:xVal>
          <c:yVal>
            <c:numRef>
              <c:f>'Sheep Creek (418)'!$H$37:$H$62</c:f>
              <c:numCache>
                <c:formatCode>General</c:formatCode>
                <c:ptCount val="26"/>
                <c:pt idx="0">
                  <c:v>24.759999999999998</c:v>
                </c:pt>
                <c:pt idx="1">
                  <c:v>21.259999999999998</c:v>
                </c:pt>
                <c:pt idx="2">
                  <c:v>18.759999999999998</c:v>
                </c:pt>
                <c:pt idx="3">
                  <c:v>17.16</c:v>
                </c:pt>
                <c:pt idx="4">
                  <c:v>16.16</c:v>
                </c:pt>
                <c:pt idx="5">
                  <c:v>15.36</c:v>
                </c:pt>
                <c:pt idx="6">
                  <c:v>14.86</c:v>
                </c:pt>
                <c:pt idx="7">
                  <c:v>14.459999999999999</c:v>
                </c:pt>
                <c:pt idx="8">
                  <c:v>14.16</c:v>
                </c:pt>
                <c:pt idx="9">
                  <c:v>13.559999999999999</c:v>
                </c:pt>
                <c:pt idx="10">
                  <c:v>13.16</c:v>
                </c:pt>
                <c:pt idx="11">
                  <c:v>13.16</c:v>
                </c:pt>
                <c:pt idx="12">
                  <c:v>12.459999999999999</c:v>
                </c:pt>
                <c:pt idx="13">
                  <c:v>12.059999999999999</c:v>
                </c:pt>
                <c:pt idx="14">
                  <c:v>11.96</c:v>
                </c:pt>
                <c:pt idx="15">
                  <c:v>11.66</c:v>
                </c:pt>
                <c:pt idx="16">
                  <c:v>11.86</c:v>
                </c:pt>
                <c:pt idx="17">
                  <c:v>11.96</c:v>
                </c:pt>
                <c:pt idx="18">
                  <c:v>11.96</c:v>
                </c:pt>
                <c:pt idx="19">
                  <c:v>12.959999999999999</c:v>
                </c:pt>
                <c:pt idx="20">
                  <c:v>13.16</c:v>
                </c:pt>
                <c:pt idx="21">
                  <c:v>16.559999999999999</c:v>
                </c:pt>
                <c:pt idx="22">
                  <c:v>17.96</c:v>
                </c:pt>
                <c:pt idx="23">
                  <c:v>19.059999999999999</c:v>
                </c:pt>
                <c:pt idx="24">
                  <c:v>22.86</c:v>
                </c:pt>
                <c:pt idx="25">
                  <c:v>24.46</c:v>
                </c:pt>
              </c:numCache>
            </c:numRef>
          </c:yVal>
        </c:ser>
        <c:ser>
          <c:idx val="3"/>
          <c:order val="3"/>
          <c:tx>
            <c:v>MHHW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49</c:v>
              </c:pt>
              <c:pt idx="1">
                <c:v>89</c:v>
              </c:pt>
            </c:numLit>
          </c:xVal>
          <c:yVal>
            <c:numRef>
              <c:f>('Sheep Creek (418)'!$L$34,'Sheep Creek (418)'!$L$34)</c:f>
              <c:numCache>
                <c:formatCode>General</c:formatCode>
                <c:ptCount val="2"/>
                <c:pt idx="0">
                  <c:v>13.8</c:v>
                </c:pt>
                <c:pt idx="1">
                  <c:v>13.8</c:v>
                </c:pt>
              </c:numCache>
            </c:numRef>
          </c:yVal>
        </c:ser>
        <c:ser>
          <c:idx val="4"/>
          <c:order val="4"/>
          <c:tx>
            <c:v>MLLW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49</c:v>
              </c:pt>
              <c:pt idx="1">
                <c:v>89</c:v>
              </c:pt>
            </c:numLit>
          </c:xVal>
          <c:yVal>
            <c:numRef>
              <c:f>('Sheep Creek (418)'!$L$35,'Sheep Creek (418)'!$L$35)</c:f>
              <c:numCache>
                <c:formatCode>General</c:formatCode>
                <c:ptCount val="2"/>
                <c:pt idx="0">
                  <c:v>-2.54</c:v>
                </c:pt>
                <c:pt idx="1">
                  <c:v>-2.54</c:v>
                </c:pt>
              </c:numCache>
            </c:numRef>
          </c:yVal>
        </c:ser>
        <c:ser>
          <c:idx val="5"/>
          <c:order val="5"/>
          <c:tx>
            <c:v>Max High Tide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49</c:v>
              </c:pt>
              <c:pt idx="1">
                <c:v>89</c:v>
              </c:pt>
            </c:numLit>
          </c:xVal>
          <c:yVal>
            <c:numRef>
              <c:f>('Sheep Creek (418)'!$L$36,'Sheep Creek (418)'!$L$36)</c:f>
              <c:numCache>
                <c:formatCode>General</c:formatCode>
                <c:ptCount val="2"/>
                <c:pt idx="0">
                  <c:v>18.2</c:v>
                </c:pt>
                <c:pt idx="1">
                  <c:v>18.2</c:v>
                </c:pt>
              </c:numCache>
            </c:numRef>
          </c:yVal>
        </c:ser>
        <c:ser>
          <c:idx val="6"/>
          <c:order val="6"/>
          <c:tx>
            <c:v>Max Low Tide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49</c:v>
              </c:pt>
              <c:pt idx="1">
                <c:v>89</c:v>
              </c:pt>
            </c:numLit>
          </c:xVal>
          <c:yVal>
            <c:numRef>
              <c:f>('Sheep Creek (418)'!$L$37,'Sheep Creek (418)'!$L$37)</c:f>
              <c:numCache>
                <c:formatCode>General</c:formatCode>
                <c:ptCount val="2"/>
                <c:pt idx="0">
                  <c:v>-7.44</c:v>
                </c:pt>
                <c:pt idx="1">
                  <c:v>-7.44</c:v>
                </c:pt>
              </c:numCache>
            </c:numRef>
          </c:yVal>
        </c:ser>
        <c:ser>
          <c:idx val="7"/>
          <c:order val="7"/>
          <c:tx>
            <c:v>1% AEP WS Elev</c:v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49</c:v>
              </c:pt>
              <c:pt idx="1">
                <c:v>89</c:v>
              </c:pt>
            </c:numLit>
          </c:xVal>
          <c:yVal>
            <c:numLit>
              <c:formatCode>General</c:formatCode>
              <c:ptCount val="2"/>
              <c:pt idx="0">
                <c:v>15.2</c:v>
              </c:pt>
              <c:pt idx="1">
                <c:v>15.2</c:v>
              </c:pt>
            </c:numLit>
          </c:yVal>
        </c:ser>
        <c:dLbls/>
        <c:axId val="76666368"/>
        <c:axId val="76668288"/>
      </c:scatterChart>
      <c:valAx>
        <c:axId val="76666368"/>
        <c:scaling>
          <c:orientation val="minMax"/>
          <c:max val="138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left bank, in feet</a:t>
                </a:r>
              </a:p>
            </c:rich>
          </c:tx>
        </c:title>
        <c:numFmt formatCode="General" sourceLinked="1"/>
        <c:majorTickMark val="in"/>
        <c:tickLblPos val="nextTo"/>
        <c:crossAx val="76668288"/>
        <c:crossesAt val="-8"/>
        <c:crossBetween val="midCat"/>
      </c:valAx>
      <c:valAx>
        <c:axId val="76668288"/>
        <c:scaling>
          <c:orientation val="minMax"/>
          <c:max val="30"/>
          <c:min val="-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Elevation, in feet</a:t>
                </a:r>
              </a:p>
            </c:rich>
          </c:tx>
        </c:title>
        <c:numFmt formatCode="General" sourceLinked="1"/>
        <c:majorTickMark val="in"/>
        <c:tickLblPos val="nextTo"/>
        <c:crossAx val="76666368"/>
        <c:crosses val="autoZero"/>
        <c:crossBetween val="midCat"/>
        <c:majorUnit val="4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spPr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2"/>
          <c:order val="0"/>
          <c:tx>
            <c:v>Bridge 429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[18]Plots!$A$37:$A$58</c:f>
              <c:numCache>
                <c:formatCode>General</c:formatCode>
                <c:ptCount val="22"/>
                <c:pt idx="0">
                  <c:v>0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  <c:pt idx="4">
                  <c:v>39.625</c:v>
                </c:pt>
                <c:pt idx="5">
                  <c:v>39.625</c:v>
                </c:pt>
                <c:pt idx="6">
                  <c:v>40.375</c:v>
                </c:pt>
                <c:pt idx="7">
                  <c:v>40.375</c:v>
                </c:pt>
                <c:pt idx="8">
                  <c:v>79.625</c:v>
                </c:pt>
                <c:pt idx="9">
                  <c:v>79.625</c:v>
                </c:pt>
                <c:pt idx="10">
                  <c:v>80.375</c:v>
                </c:pt>
                <c:pt idx="11">
                  <c:v>80.375</c:v>
                </c:pt>
                <c:pt idx="12">
                  <c:v>119.625</c:v>
                </c:pt>
                <c:pt idx="13">
                  <c:v>119.625</c:v>
                </c:pt>
                <c:pt idx="14">
                  <c:v>120.375</c:v>
                </c:pt>
                <c:pt idx="15">
                  <c:v>120.375</c:v>
                </c:pt>
                <c:pt idx="16">
                  <c:v>159.625</c:v>
                </c:pt>
                <c:pt idx="17">
                  <c:v>159.625</c:v>
                </c:pt>
                <c:pt idx="18">
                  <c:v>160.375</c:v>
                </c:pt>
                <c:pt idx="19">
                  <c:v>160.375</c:v>
                </c:pt>
                <c:pt idx="20">
                  <c:v>200</c:v>
                </c:pt>
                <c:pt idx="21">
                  <c:v>200</c:v>
                </c:pt>
              </c:numCache>
            </c:numRef>
          </c:xVal>
          <c:yVal>
            <c:numRef>
              <c:f>[18]Plots!$B$37:$B$58</c:f>
              <c:numCache>
                <c:formatCode>General</c:formatCode>
                <c:ptCount val="22"/>
                <c:pt idx="0">
                  <c:v>24.72</c:v>
                </c:pt>
                <c:pt idx="1">
                  <c:v>24.72</c:v>
                </c:pt>
                <c:pt idx="2">
                  <c:v>24.72</c:v>
                </c:pt>
                <c:pt idx="3">
                  <c:v>22.774999999999999</c:v>
                </c:pt>
                <c:pt idx="4">
                  <c:v>22.774999999999999</c:v>
                </c:pt>
                <c:pt idx="5">
                  <c:v>-40</c:v>
                </c:pt>
                <c:pt idx="6">
                  <c:v>-40</c:v>
                </c:pt>
                <c:pt idx="7">
                  <c:v>22.774999999999999</c:v>
                </c:pt>
                <c:pt idx="8">
                  <c:v>22.774999999999999</c:v>
                </c:pt>
                <c:pt idx="9">
                  <c:v>-40</c:v>
                </c:pt>
                <c:pt idx="10">
                  <c:v>-40</c:v>
                </c:pt>
                <c:pt idx="11">
                  <c:v>22.774999999999999</c:v>
                </c:pt>
                <c:pt idx="12">
                  <c:v>22.774999999999999</c:v>
                </c:pt>
                <c:pt idx="13">
                  <c:v>-40</c:v>
                </c:pt>
                <c:pt idx="14">
                  <c:v>-40</c:v>
                </c:pt>
                <c:pt idx="15">
                  <c:v>22.774999999999999</c:v>
                </c:pt>
                <c:pt idx="16">
                  <c:v>22.774999999999999</c:v>
                </c:pt>
                <c:pt idx="17">
                  <c:v>-40</c:v>
                </c:pt>
                <c:pt idx="18">
                  <c:v>-40</c:v>
                </c:pt>
                <c:pt idx="19">
                  <c:v>22.774999999999999</c:v>
                </c:pt>
                <c:pt idx="20">
                  <c:v>22.774999999999999</c:v>
                </c:pt>
                <c:pt idx="21">
                  <c:v>24.72</c:v>
                </c:pt>
              </c:numCache>
            </c:numRef>
          </c:yVal>
        </c:ser>
        <c:ser>
          <c:idx val="1"/>
          <c:order val="1"/>
          <c:tx>
            <c:strRef>
              <c:f>'Blind River (429)'!$G$35</c:f>
              <c:strCache>
                <c:ptCount val="1"/>
                <c:pt idx="0">
                  <c:v>11/13/2009 DS</c:v>
                </c:pt>
              </c:strCache>
            </c:strRef>
          </c:tx>
          <c:marker>
            <c:symbol val="square"/>
            <c:size val="4"/>
          </c:marker>
          <c:xVal>
            <c:numRef>
              <c:f>'Blind River (429)'!$H$39:$H$81</c:f>
              <c:numCache>
                <c:formatCode>General</c:formatCode>
                <c:ptCount val="43"/>
                <c:pt idx="0">
                  <c:v>0</c:v>
                </c:pt>
                <c:pt idx="1">
                  <c:v>4.75</c:v>
                </c:pt>
                <c:pt idx="2">
                  <c:v>9.5</c:v>
                </c:pt>
                <c:pt idx="3">
                  <c:v>14.25</c:v>
                </c:pt>
                <c:pt idx="4">
                  <c:v>19</c:v>
                </c:pt>
                <c:pt idx="5">
                  <c:v>23.75</c:v>
                </c:pt>
                <c:pt idx="6">
                  <c:v>28.5</c:v>
                </c:pt>
                <c:pt idx="7">
                  <c:v>33.25</c:v>
                </c:pt>
                <c:pt idx="8">
                  <c:v>38</c:v>
                </c:pt>
                <c:pt idx="9">
                  <c:v>42.75</c:v>
                </c:pt>
                <c:pt idx="10">
                  <c:v>47.5</c:v>
                </c:pt>
                <c:pt idx="11">
                  <c:v>52.25</c:v>
                </c:pt>
                <c:pt idx="12">
                  <c:v>57</c:v>
                </c:pt>
                <c:pt idx="13">
                  <c:v>61.75</c:v>
                </c:pt>
                <c:pt idx="14">
                  <c:v>66.5</c:v>
                </c:pt>
                <c:pt idx="15">
                  <c:v>68.875</c:v>
                </c:pt>
                <c:pt idx="16">
                  <c:v>76</c:v>
                </c:pt>
                <c:pt idx="17">
                  <c:v>80.75</c:v>
                </c:pt>
                <c:pt idx="18">
                  <c:v>85.5</c:v>
                </c:pt>
                <c:pt idx="19">
                  <c:v>90.25</c:v>
                </c:pt>
                <c:pt idx="20">
                  <c:v>95</c:v>
                </c:pt>
                <c:pt idx="21">
                  <c:v>99.75</c:v>
                </c:pt>
                <c:pt idx="22">
                  <c:v>104.5</c:v>
                </c:pt>
                <c:pt idx="23">
                  <c:v>109.25</c:v>
                </c:pt>
                <c:pt idx="24">
                  <c:v>114</c:v>
                </c:pt>
                <c:pt idx="25">
                  <c:v>118.75</c:v>
                </c:pt>
                <c:pt idx="26">
                  <c:v>123.5</c:v>
                </c:pt>
                <c:pt idx="27">
                  <c:v>128.25</c:v>
                </c:pt>
                <c:pt idx="28">
                  <c:v>133</c:v>
                </c:pt>
                <c:pt idx="29">
                  <c:v>137.75</c:v>
                </c:pt>
                <c:pt idx="30">
                  <c:v>142.5</c:v>
                </c:pt>
                <c:pt idx="31">
                  <c:v>147.25</c:v>
                </c:pt>
                <c:pt idx="32">
                  <c:v>152</c:v>
                </c:pt>
                <c:pt idx="33">
                  <c:v>156.75</c:v>
                </c:pt>
                <c:pt idx="34">
                  <c:v>161.5</c:v>
                </c:pt>
                <c:pt idx="35">
                  <c:v>166.25</c:v>
                </c:pt>
                <c:pt idx="36">
                  <c:v>171</c:v>
                </c:pt>
                <c:pt idx="37">
                  <c:v>175.75</c:v>
                </c:pt>
                <c:pt idx="38">
                  <c:v>180.5</c:v>
                </c:pt>
                <c:pt idx="39">
                  <c:v>185.25</c:v>
                </c:pt>
                <c:pt idx="40">
                  <c:v>190</c:v>
                </c:pt>
                <c:pt idx="41">
                  <c:v>194.75</c:v>
                </c:pt>
                <c:pt idx="42">
                  <c:v>196.65</c:v>
                </c:pt>
              </c:numCache>
            </c:numRef>
          </c:xVal>
          <c:yVal>
            <c:numRef>
              <c:f>'Blind River (429)'!$J$39:$J$81</c:f>
              <c:numCache>
                <c:formatCode>General</c:formatCode>
                <c:ptCount val="43"/>
                <c:pt idx="0">
                  <c:v>19.14</c:v>
                </c:pt>
                <c:pt idx="1">
                  <c:v>17.57</c:v>
                </c:pt>
                <c:pt idx="2">
                  <c:v>15.91</c:v>
                </c:pt>
                <c:pt idx="3">
                  <c:v>16.28</c:v>
                </c:pt>
                <c:pt idx="4">
                  <c:v>16.22</c:v>
                </c:pt>
                <c:pt idx="5">
                  <c:v>16.490000000000002</c:v>
                </c:pt>
                <c:pt idx="6">
                  <c:v>16.36</c:v>
                </c:pt>
                <c:pt idx="7">
                  <c:v>16.09</c:v>
                </c:pt>
                <c:pt idx="8">
                  <c:v>15.34</c:v>
                </c:pt>
                <c:pt idx="9">
                  <c:v>15.66</c:v>
                </c:pt>
                <c:pt idx="10">
                  <c:v>15.96</c:v>
                </c:pt>
                <c:pt idx="11">
                  <c:v>16.72</c:v>
                </c:pt>
                <c:pt idx="12">
                  <c:v>16.75</c:v>
                </c:pt>
                <c:pt idx="13">
                  <c:v>15.82</c:v>
                </c:pt>
                <c:pt idx="14">
                  <c:v>15.28</c:v>
                </c:pt>
                <c:pt idx="15">
                  <c:v>15.06</c:v>
                </c:pt>
                <c:pt idx="16">
                  <c:v>12.51</c:v>
                </c:pt>
                <c:pt idx="17">
                  <c:v>11.18</c:v>
                </c:pt>
                <c:pt idx="18">
                  <c:v>10.46</c:v>
                </c:pt>
                <c:pt idx="19">
                  <c:v>9.5300000000000011</c:v>
                </c:pt>
                <c:pt idx="20">
                  <c:v>8.0399999999999991</c:v>
                </c:pt>
                <c:pt idx="21">
                  <c:v>6.5599999999999987</c:v>
                </c:pt>
                <c:pt idx="22">
                  <c:v>4.66</c:v>
                </c:pt>
                <c:pt idx="23">
                  <c:v>3.5100000000000016</c:v>
                </c:pt>
                <c:pt idx="24">
                  <c:v>3.3300000000000018</c:v>
                </c:pt>
                <c:pt idx="25">
                  <c:v>2.8099999999999987</c:v>
                </c:pt>
                <c:pt idx="26">
                  <c:v>4.1099999999999994</c:v>
                </c:pt>
                <c:pt idx="27">
                  <c:v>4.82</c:v>
                </c:pt>
                <c:pt idx="28">
                  <c:v>4.9400000000000013</c:v>
                </c:pt>
                <c:pt idx="29">
                  <c:v>5.3300000000000018</c:v>
                </c:pt>
                <c:pt idx="30">
                  <c:v>5.1900000000000013</c:v>
                </c:pt>
                <c:pt idx="31">
                  <c:v>5.91</c:v>
                </c:pt>
                <c:pt idx="32">
                  <c:v>6.4899999999999984</c:v>
                </c:pt>
                <c:pt idx="33">
                  <c:v>7.0599999999999987</c:v>
                </c:pt>
                <c:pt idx="34">
                  <c:v>8.3099999999999987</c:v>
                </c:pt>
                <c:pt idx="35">
                  <c:v>9.7600000000000016</c:v>
                </c:pt>
                <c:pt idx="36">
                  <c:v>11.36</c:v>
                </c:pt>
                <c:pt idx="37">
                  <c:v>12.53</c:v>
                </c:pt>
                <c:pt idx="38">
                  <c:v>13.66</c:v>
                </c:pt>
                <c:pt idx="39">
                  <c:v>14.81</c:v>
                </c:pt>
                <c:pt idx="40">
                  <c:v>16.91</c:v>
                </c:pt>
                <c:pt idx="41">
                  <c:v>19.18</c:v>
                </c:pt>
                <c:pt idx="42">
                  <c:v>20.86</c:v>
                </c:pt>
              </c:numCache>
            </c:numRef>
          </c:yVal>
        </c:ser>
        <c:ser>
          <c:idx val="0"/>
          <c:order val="2"/>
          <c:tx>
            <c:strRef>
              <c:f>'Blind River (429)'!$A$35</c:f>
              <c:strCache>
                <c:ptCount val="1"/>
                <c:pt idx="0">
                  <c:v>11/13/2009 US</c:v>
                </c:pt>
              </c:strCache>
            </c:strRef>
          </c:tx>
          <c:marker>
            <c:symbol val="diamond"/>
            <c:size val="5"/>
          </c:marker>
          <c:xVal>
            <c:numRef>
              <c:f>'Blind River (429)'!$B$39:$B$81</c:f>
              <c:numCache>
                <c:formatCode>General</c:formatCode>
                <c:ptCount val="43"/>
                <c:pt idx="0">
                  <c:v>0</c:v>
                </c:pt>
                <c:pt idx="1">
                  <c:v>4.75</c:v>
                </c:pt>
                <c:pt idx="2">
                  <c:v>9.5</c:v>
                </c:pt>
                <c:pt idx="3">
                  <c:v>14.25</c:v>
                </c:pt>
                <c:pt idx="4">
                  <c:v>19</c:v>
                </c:pt>
                <c:pt idx="5">
                  <c:v>23.75</c:v>
                </c:pt>
                <c:pt idx="6">
                  <c:v>28.5</c:v>
                </c:pt>
                <c:pt idx="7">
                  <c:v>33.25</c:v>
                </c:pt>
                <c:pt idx="8">
                  <c:v>38</c:v>
                </c:pt>
                <c:pt idx="9">
                  <c:v>42.75</c:v>
                </c:pt>
                <c:pt idx="10">
                  <c:v>47.5</c:v>
                </c:pt>
                <c:pt idx="11">
                  <c:v>52.25</c:v>
                </c:pt>
                <c:pt idx="12">
                  <c:v>57</c:v>
                </c:pt>
                <c:pt idx="13">
                  <c:v>61.75</c:v>
                </c:pt>
                <c:pt idx="14">
                  <c:v>66.5</c:v>
                </c:pt>
                <c:pt idx="15">
                  <c:v>71.25</c:v>
                </c:pt>
                <c:pt idx="16">
                  <c:v>76</c:v>
                </c:pt>
                <c:pt idx="17">
                  <c:v>80.75</c:v>
                </c:pt>
                <c:pt idx="18">
                  <c:v>85.5</c:v>
                </c:pt>
                <c:pt idx="19">
                  <c:v>90.25</c:v>
                </c:pt>
                <c:pt idx="20">
                  <c:v>95</c:v>
                </c:pt>
                <c:pt idx="21">
                  <c:v>99.75</c:v>
                </c:pt>
                <c:pt idx="22">
                  <c:v>104.5</c:v>
                </c:pt>
                <c:pt idx="23">
                  <c:v>109.25</c:v>
                </c:pt>
                <c:pt idx="24">
                  <c:v>114</c:v>
                </c:pt>
                <c:pt idx="25">
                  <c:v>118.75</c:v>
                </c:pt>
                <c:pt idx="26">
                  <c:v>123.5</c:v>
                </c:pt>
                <c:pt idx="27">
                  <c:v>128.25</c:v>
                </c:pt>
                <c:pt idx="28">
                  <c:v>133</c:v>
                </c:pt>
                <c:pt idx="29">
                  <c:v>137.75</c:v>
                </c:pt>
                <c:pt idx="30">
                  <c:v>142.5</c:v>
                </c:pt>
                <c:pt idx="31">
                  <c:v>147.25</c:v>
                </c:pt>
                <c:pt idx="32">
                  <c:v>152</c:v>
                </c:pt>
                <c:pt idx="33">
                  <c:v>156.75</c:v>
                </c:pt>
                <c:pt idx="34">
                  <c:v>161.5</c:v>
                </c:pt>
                <c:pt idx="35">
                  <c:v>166.25</c:v>
                </c:pt>
                <c:pt idx="36">
                  <c:v>171</c:v>
                </c:pt>
                <c:pt idx="37">
                  <c:v>175.75</c:v>
                </c:pt>
                <c:pt idx="38">
                  <c:v>182.4</c:v>
                </c:pt>
                <c:pt idx="39">
                  <c:v>185.25</c:v>
                </c:pt>
                <c:pt idx="40">
                  <c:v>190</c:v>
                </c:pt>
                <c:pt idx="41">
                  <c:v>193.8</c:v>
                </c:pt>
                <c:pt idx="42">
                  <c:v>196.65</c:v>
                </c:pt>
              </c:numCache>
            </c:numRef>
          </c:xVal>
          <c:yVal>
            <c:numRef>
              <c:f>'Blind River (429)'!$D$39:$D$81</c:f>
              <c:numCache>
                <c:formatCode>General</c:formatCode>
                <c:ptCount val="43"/>
                <c:pt idx="0">
                  <c:v>19.329999999999998</c:v>
                </c:pt>
                <c:pt idx="1">
                  <c:v>17.71</c:v>
                </c:pt>
                <c:pt idx="2">
                  <c:v>15.93</c:v>
                </c:pt>
                <c:pt idx="3">
                  <c:v>15.99</c:v>
                </c:pt>
                <c:pt idx="4">
                  <c:v>15.73</c:v>
                </c:pt>
                <c:pt idx="5">
                  <c:v>15.76</c:v>
                </c:pt>
                <c:pt idx="6">
                  <c:v>15.96</c:v>
                </c:pt>
                <c:pt idx="7">
                  <c:v>15.71</c:v>
                </c:pt>
                <c:pt idx="8">
                  <c:v>15.06</c:v>
                </c:pt>
                <c:pt idx="9">
                  <c:v>15.36</c:v>
                </c:pt>
                <c:pt idx="10">
                  <c:v>15.76</c:v>
                </c:pt>
                <c:pt idx="11">
                  <c:v>15.56</c:v>
                </c:pt>
                <c:pt idx="12">
                  <c:v>15.66</c:v>
                </c:pt>
                <c:pt idx="13">
                  <c:v>15.06</c:v>
                </c:pt>
                <c:pt idx="14">
                  <c:v>14.66</c:v>
                </c:pt>
                <c:pt idx="15">
                  <c:v>13.56</c:v>
                </c:pt>
                <c:pt idx="16">
                  <c:v>12.26</c:v>
                </c:pt>
                <c:pt idx="17">
                  <c:v>10.559999999999999</c:v>
                </c:pt>
                <c:pt idx="18">
                  <c:v>10.059999999999999</c:v>
                </c:pt>
                <c:pt idx="19">
                  <c:v>8.9600000000000009</c:v>
                </c:pt>
                <c:pt idx="20">
                  <c:v>7.3599999999999994</c:v>
                </c:pt>
                <c:pt idx="21">
                  <c:v>5.4600000000000009</c:v>
                </c:pt>
                <c:pt idx="22">
                  <c:v>3.66</c:v>
                </c:pt>
                <c:pt idx="23">
                  <c:v>2.8599999999999994</c:v>
                </c:pt>
                <c:pt idx="24">
                  <c:v>2.8599999999999994</c:v>
                </c:pt>
                <c:pt idx="25">
                  <c:v>2.4600000000000009</c:v>
                </c:pt>
                <c:pt idx="26">
                  <c:v>2.7600000000000016</c:v>
                </c:pt>
                <c:pt idx="27">
                  <c:v>3.0599999999999987</c:v>
                </c:pt>
                <c:pt idx="28">
                  <c:v>3.66</c:v>
                </c:pt>
                <c:pt idx="29">
                  <c:v>5.0599999999999987</c:v>
                </c:pt>
                <c:pt idx="30">
                  <c:v>5.9600000000000009</c:v>
                </c:pt>
                <c:pt idx="31">
                  <c:v>6.9600000000000009</c:v>
                </c:pt>
                <c:pt idx="32">
                  <c:v>6.7600000000000016</c:v>
                </c:pt>
                <c:pt idx="33">
                  <c:v>5.9600000000000009</c:v>
                </c:pt>
                <c:pt idx="34">
                  <c:v>8.11</c:v>
                </c:pt>
                <c:pt idx="35">
                  <c:v>9.5599999999999987</c:v>
                </c:pt>
                <c:pt idx="36">
                  <c:v>11.36</c:v>
                </c:pt>
                <c:pt idx="37">
                  <c:v>12.96</c:v>
                </c:pt>
                <c:pt idx="38">
                  <c:v>14.46</c:v>
                </c:pt>
                <c:pt idx="39">
                  <c:v>15.86</c:v>
                </c:pt>
                <c:pt idx="40">
                  <c:v>18.560000000000002</c:v>
                </c:pt>
                <c:pt idx="41">
                  <c:v>20.41</c:v>
                </c:pt>
                <c:pt idx="42">
                  <c:v>20.86</c:v>
                </c:pt>
              </c:numCache>
            </c:numRef>
          </c:yVal>
        </c:ser>
        <c:ser>
          <c:idx val="3"/>
          <c:order val="3"/>
          <c:tx>
            <c:v>US WS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('Blind River (429)'!$B$53,'Blind River (429)'!$B$77)</c:f>
              <c:numCache>
                <c:formatCode>General</c:formatCode>
                <c:ptCount val="2"/>
                <c:pt idx="0">
                  <c:v>66.5</c:v>
                </c:pt>
                <c:pt idx="1">
                  <c:v>182.4</c:v>
                </c:pt>
              </c:numCache>
            </c:numRef>
          </c:xVal>
          <c:yVal>
            <c:numRef>
              <c:f>('Blind River (429)'!$D$53,'Blind River (429)'!$D$77)</c:f>
              <c:numCache>
                <c:formatCode>General</c:formatCode>
                <c:ptCount val="2"/>
                <c:pt idx="0">
                  <c:v>14.66</c:v>
                </c:pt>
                <c:pt idx="1">
                  <c:v>14.46</c:v>
                </c:pt>
              </c:numCache>
            </c:numRef>
          </c:yVal>
        </c:ser>
        <c:ser>
          <c:idx val="4"/>
          <c:order val="4"/>
          <c:tx>
            <c:v>DS WS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('Blind River (429)'!$H$54,'Blind River (429)'!$H$78)</c:f>
              <c:numCache>
                <c:formatCode>General</c:formatCode>
                <c:ptCount val="2"/>
                <c:pt idx="0">
                  <c:v>68.875</c:v>
                </c:pt>
                <c:pt idx="1">
                  <c:v>185.25</c:v>
                </c:pt>
              </c:numCache>
            </c:numRef>
          </c:xVal>
          <c:yVal>
            <c:numRef>
              <c:f>('Blind River (429)'!$J$54,'Blind River (429)'!$J$78)</c:f>
              <c:numCache>
                <c:formatCode>General</c:formatCode>
                <c:ptCount val="2"/>
                <c:pt idx="0">
                  <c:v>15.06</c:v>
                </c:pt>
                <c:pt idx="1">
                  <c:v>14.81</c:v>
                </c:pt>
              </c:numCache>
            </c:numRef>
          </c:yVal>
        </c:ser>
        <c:ser>
          <c:idx val="5"/>
          <c:order val="5"/>
          <c:tx>
            <c:v>Recorded WS 11/13/2009 13:30 to 11/14/2009 8:12</c:v>
          </c:tx>
          <c:marker>
            <c:symbol val="circle"/>
            <c:size val="4"/>
          </c:marker>
          <c:xVal>
            <c:numRef>
              <c:f>'Blind River (429)'!$N$39:$N$113</c:f>
              <c:numCache>
                <c:formatCode>General</c:formatCode>
                <c:ptCount val="75"/>
                <c:pt idx="0">
                  <c:v>0</c:v>
                </c:pt>
                <c:pt idx="1">
                  <c:v>2.7027027027027026</c:v>
                </c:pt>
                <c:pt idx="2">
                  <c:v>5.4054054054054053</c:v>
                </c:pt>
                <c:pt idx="3">
                  <c:v>8.1081081081081088</c:v>
                </c:pt>
                <c:pt idx="4">
                  <c:v>10.810810810810811</c:v>
                </c:pt>
                <c:pt idx="5">
                  <c:v>13.513513513513512</c:v>
                </c:pt>
                <c:pt idx="6">
                  <c:v>16.216216216216214</c:v>
                </c:pt>
                <c:pt idx="7">
                  <c:v>18.918918918918916</c:v>
                </c:pt>
                <c:pt idx="8">
                  <c:v>21.621621621621617</c:v>
                </c:pt>
                <c:pt idx="9">
                  <c:v>24.324324324324319</c:v>
                </c:pt>
                <c:pt idx="10">
                  <c:v>27.027027027027021</c:v>
                </c:pt>
                <c:pt idx="11">
                  <c:v>29.729729729729723</c:v>
                </c:pt>
                <c:pt idx="12">
                  <c:v>32.432432432432428</c:v>
                </c:pt>
                <c:pt idx="13">
                  <c:v>35.13513513513513</c:v>
                </c:pt>
                <c:pt idx="14">
                  <c:v>37.837837837837832</c:v>
                </c:pt>
                <c:pt idx="15">
                  <c:v>40.540540540540533</c:v>
                </c:pt>
                <c:pt idx="16">
                  <c:v>43.243243243243235</c:v>
                </c:pt>
                <c:pt idx="17">
                  <c:v>45.945945945945937</c:v>
                </c:pt>
                <c:pt idx="18">
                  <c:v>48.648648648648638</c:v>
                </c:pt>
                <c:pt idx="19">
                  <c:v>51.35135135135134</c:v>
                </c:pt>
                <c:pt idx="20">
                  <c:v>54.054054054054042</c:v>
                </c:pt>
                <c:pt idx="21">
                  <c:v>56.756756756756744</c:v>
                </c:pt>
                <c:pt idx="22">
                  <c:v>59.459459459459445</c:v>
                </c:pt>
                <c:pt idx="23">
                  <c:v>62.162162162162147</c:v>
                </c:pt>
                <c:pt idx="24">
                  <c:v>64.864864864864856</c:v>
                </c:pt>
                <c:pt idx="25">
                  <c:v>67.567567567567565</c:v>
                </c:pt>
                <c:pt idx="26">
                  <c:v>70.270270270270274</c:v>
                </c:pt>
                <c:pt idx="27">
                  <c:v>72.972972972972983</c:v>
                </c:pt>
                <c:pt idx="28">
                  <c:v>75.675675675675691</c:v>
                </c:pt>
                <c:pt idx="29">
                  <c:v>78.3783783783784</c:v>
                </c:pt>
                <c:pt idx="30">
                  <c:v>81.081081081081109</c:v>
                </c:pt>
                <c:pt idx="31">
                  <c:v>83.783783783783818</c:v>
                </c:pt>
                <c:pt idx="32">
                  <c:v>86.486486486486527</c:v>
                </c:pt>
                <c:pt idx="33">
                  <c:v>89.189189189189236</c:v>
                </c:pt>
                <c:pt idx="34">
                  <c:v>91.891891891891945</c:v>
                </c:pt>
                <c:pt idx="35">
                  <c:v>94.594594594594653</c:v>
                </c:pt>
                <c:pt idx="36">
                  <c:v>97.297297297297362</c:v>
                </c:pt>
                <c:pt idx="37">
                  <c:v>100.00000000000007</c:v>
                </c:pt>
                <c:pt idx="38">
                  <c:v>102.70270270270278</c:v>
                </c:pt>
                <c:pt idx="39">
                  <c:v>105.40540540540549</c:v>
                </c:pt>
                <c:pt idx="40">
                  <c:v>108.1081081081082</c:v>
                </c:pt>
                <c:pt idx="41">
                  <c:v>110.81081081081091</c:v>
                </c:pt>
                <c:pt idx="42">
                  <c:v>113.51351351351362</c:v>
                </c:pt>
                <c:pt idx="43">
                  <c:v>116.21621621621632</c:v>
                </c:pt>
                <c:pt idx="44">
                  <c:v>118.91891891891903</c:v>
                </c:pt>
                <c:pt idx="45">
                  <c:v>121.62162162162174</c:v>
                </c:pt>
                <c:pt idx="46">
                  <c:v>124.32432432432445</c:v>
                </c:pt>
                <c:pt idx="47">
                  <c:v>127.02702702702716</c:v>
                </c:pt>
                <c:pt idx="48">
                  <c:v>129.72972972972985</c:v>
                </c:pt>
                <c:pt idx="49">
                  <c:v>132.43243243243256</c:v>
                </c:pt>
                <c:pt idx="50">
                  <c:v>135.13513513513527</c:v>
                </c:pt>
                <c:pt idx="51">
                  <c:v>137.83783783783798</c:v>
                </c:pt>
                <c:pt idx="52">
                  <c:v>140.54054054054069</c:v>
                </c:pt>
                <c:pt idx="53">
                  <c:v>143.2432432432434</c:v>
                </c:pt>
                <c:pt idx="54">
                  <c:v>145.94594594594611</c:v>
                </c:pt>
                <c:pt idx="55">
                  <c:v>148.64864864864882</c:v>
                </c:pt>
                <c:pt idx="56">
                  <c:v>151.35135135135152</c:v>
                </c:pt>
                <c:pt idx="57">
                  <c:v>154.05405405405423</c:v>
                </c:pt>
                <c:pt idx="58">
                  <c:v>156.75675675675694</c:v>
                </c:pt>
                <c:pt idx="59">
                  <c:v>159.45945945945965</c:v>
                </c:pt>
                <c:pt idx="60">
                  <c:v>162.16216216216236</c:v>
                </c:pt>
                <c:pt idx="61">
                  <c:v>164.86486486486507</c:v>
                </c:pt>
                <c:pt idx="62">
                  <c:v>167.56756756756778</c:v>
                </c:pt>
                <c:pt idx="63">
                  <c:v>170.27027027027049</c:v>
                </c:pt>
                <c:pt idx="64">
                  <c:v>172.9729729729732</c:v>
                </c:pt>
                <c:pt idx="65">
                  <c:v>175.6756756756759</c:v>
                </c:pt>
                <c:pt idx="66">
                  <c:v>178.37837837837861</c:v>
                </c:pt>
                <c:pt idx="67">
                  <c:v>181.08108108108132</c:v>
                </c:pt>
                <c:pt idx="68">
                  <c:v>183.78378378378403</c:v>
                </c:pt>
                <c:pt idx="69">
                  <c:v>186.48648648648674</c:v>
                </c:pt>
                <c:pt idx="70">
                  <c:v>189.18918918918945</c:v>
                </c:pt>
                <c:pt idx="71">
                  <c:v>191.89189189189216</c:v>
                </c:pt>
                <c:pt idx="72">
                  <c:v>194.59459459459487</c:v>
                </c:pt>
                <c:pt idx="73">
                  <c:v>197.29729729729758</c:v>
                </c:pt>
                <c:pt idx="74">
                  <c:v>200.00000000000028</c:v>
                </c:pt>
              </c:numCache>
            </c:numRef>
          </c:xVal>
          <c:yVal>
            <c:numRef>
              <c:f>'Blind River (429)'!$Q$39:$Q$113</c:f>
              <c:numCache>
                <c:formatCode>General</c:formatCode>
                <c:ptCount val="75"/>
                <c:pt idx="0">
                  <c:v>14.81</c:v>
                </c:pt>
                <c:pt idx="1">
                  <c:v>14.801</c:v>
                </c:pt>
                <c:pt idx="2">
                  <c:v>14.784999999999995</c:v>
                </c:pt>
                <c:pt idx="3">
                  <c:v>14.759999999999996</c:v>
                </c:pt>
                <c:pt idx="4">
                  <c:v>14.762999999999996</c:v>
                </c:pt>
                <c:pt idx="5">
                  <c:v>14.735999999999995</c:v>
                </c:pt>
                <c:pt idx="6">
                  <c:v>14.712999999999999</c:v>
                </c:pt>
                <c:pt idx="7">
                  <c:v>14.688000000000001</c:v>
                </c:pt>
                <c:pt idx="8">
                  <c:v>14.674999999999995</c:v>
                </c:pt>
                <c:pt idx="9">
                  <c:v>14.652999999999997</c:v>
                </c:pt>
                <c:pt idx="10">
                  <c:v>14.622999999999996</c:v>
                </c:pt>
                <c:pt idx="11">
                  <c:v>14.612999999999998</c:v>
                </c:pt>
                <c:pt idx="12">
                  <c:v>14.6</c:v>
                </c:pt>
                <c:pt idx="13">
                  <c:v>14.6</c:v>
                </c:pt>
                <c:pt idx="14">
                  <c:v>14.575000000000001</c:v>
                </c:pt>
                <c:pt idx="15">
                  <c:v>14.545</c:v>
                </c:pt>
                <c:pt idx="16">
                  <c:v>14.546999999999995</c:v>
                </c:pt>
                <c:pt idx="17">
                  <c:v>14.524999999999997</c:v>
                </c:pt>
                <c:pt idx="18">
                  <c:v>14.526999999999999</c:v>
                </c:pt>
                <c:pt idx="19">
                  <c:v>14.493999999999998</c:v>
                </c:pt>
                <c:pt idx="20">
                  <c:v>14.484</c:v>
                </c:pt>
                <c:pt idx="21">
                  <c:v>14.453999999999999</c:v>
                </c:pt>
                <c:pt idx="22">
                  <c:v>14.444000000000001</c:v>
                </c:pt>
                <c:pt idx="23">
                  <c:v>14.436999999999996</c:v>
                </c:pt>
                <c:pt idx="24">
                  <c:v>14.401000000000002</c:v>
                </c:pt>
                <c:pt idx="25">
                  <c:v>14.393999999999997</c:v>
                </c:pt>
                <c:pt idx="26">
                  <c:v>14.383999999999999</c:v>
                </c:pt>
                <c:pt idx="27">
                  <c:v>14.368</c:v>
                </c:pt>
                <c:pt idx="28">
                  <c:v>14.368</c:v>
                </c:pt>
                <c:pt idx="29">
                  <c:v>14.347999999999997</c:v>
                </c:pt>
                <c:pt idx="30">
                  <c:v>14.332999999999997</c:v>
                </c:pt>
                <c:pt idx="31">
                  <c:v>14.316000000000001</c:v>
                </c:pt>
                <c:pt idx="32">
                  <c:v>14.274999999999997</c:v>
                </c:pt>
                <c:pt idx="33">
                  <c:v>14.265999999999996</c:v>
                </c:pt>
                <c:pt idx="34">
                  <c:v>14.255999999999998</c:v>
                </c:pt>
                <c:pt idx="35">
                  <c:v>14.244999999999996</c:v>
                </c:pt>
                <c:pt idx="36">
                  <c:v>14.231999999999998</c:v>
                </c:pt>
                <c:pt idx="37">
                  <c:v>14.219999999999997</c:v>
                </c:pt>
                <c:pt idx="38">
                  <c:v>14.201999999999996</c:v>
                </c:pt>
                <c:pt idx="39">
                  <c:v>14.194999999999999</c:v>
                </c:pt>
                <c:pt idx="40">
                  <c:v>14.206999999999999</c:v>
                </c:pt>
                <c:pt idx="41">
                  <c:v>14.207999999999997</c:v>
                </c:pt>
                <c:pt idx="42">
                  <c:v>14.182</c:v>
                </c:pt>
                <c:pt idx="43">
                  <c:v>14.168999999999995</c:v>
                </c:pt>
                <c:pt idx="44">
                  <c:v>14.151999999999999</c:v>
                </c:pt>
                <c:pt idx="45">
                  <c:v>14.151999999999999</c:v>
                </c:pt>
                <c:pt idx="46">
                  <c:v>14.113999999999995</c:v>
                </c:pt>
                <c:pt idx="47">
                  <c:v>14.093999999999999</c:v>
                </c:pt>
                <c:pt idx="48">
                  <c:v>14.075999999999999</c:v>
                </c:pt>
                <c:pt idx="49">
                  <c:v>14.078999999999999</c:v>
                </c:pt>
                <c:pt idx="50">
                  <c:v>14.078999999999999</c:v>
                </c:pt>
                <c:pt idx="51">
                  <c:v>14.078000000000001</c:v>
                </c:pt>
                <c:pt idx="52">
                  <c:v>14.066000000000001</c:v>
                </c:pt>
                <c:pt idx="53">
                  <c:v>14.054999999999998</c:v>
                </c:pt>
                <c:pt idx="54">
                  <c:v>14.040999999999995</c:v>
                </c:pt>
                <c:pt idx="55">
                  <c:v>14.037999999999995</c:v>
                </c:pt>
                <c:pt idx="56">
                  <c:v>14.020999999999999</c:v>
                </c:pt>
                <c:pt idx="57">
                  <c:v>14.017000000000001</c:v>
                </c:pt>
                <c:pt idx="58">
                  <c:v>13.984999999999998</c:v>
                </c:pt>
                <c:pt idx="59">
                  <c:v>13.997999999999996</c:v>
                </c:pt>
                <c:pt idx="60">
                  <c:v>13.969999999999997</c:v>
                </c:pt>
                <c:pt idx="61">
                  <c:v>13.969999999999997</c:v>
                </c:pt>
                <c:pt idx="62">
                  <c:v>13.947000000000001</c:v>
                </c:pt>
                <c:pt idx="63">
                  <c:v>13.863999999999995</c:v>
                </c:pt>
                <c:pt idx="64">
                  <c:v>13.85</c:v>
                </c:pt>
                <c:pt idx="65">
                  <c:v>13.835999999999997</c:v>
                </c:pt>
                <c:pt idx="66">
                  <c:v>13.817999999999996</c:v>
                </c:pt>
                <c:pt idx="67">
                  <c:v>13.817999999999996</c:v>
                </c:pt>
                <c:pt idx="68">
                  <c:v>13.825999999999999</c:v>
                </c:pt>
                <c:pt idx="69">
                  <c:v>13.874999999999998</c:v>
                </c:pt>
                <c:pt idx="70">
                  <c:v>13.892999999999999</c:v>
                </c:pt>
                <c:pt idx="71">
                  <c:v>13.924999999999995</c:v>
                </c:pt>
                <c:pt idx="72">
                  <c:v>13.962999999999999</c:v>
                </c:pt>
                <c:pt idx="73">
                  <c:v>14.000999999999996</c:v>
                </c:pt>
                <c:pt idx="74">
                  <c:v>14.018999999999997</c:v>
                </c:pt>
              </c:numCache>
            </c:numRef>
          </c:yVal>
        </c:ser>
        <c:dLbls/>
        <c:axId val="76902784"/>
        <c:axId val="76904704"/>
      </c:scatterChart>
      <c:valAx>
        <c:axId val="7690278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 from LB Ab (ft)</a:t>
                </a:r>
              </a:p>
            </c:rich>
          </c:tx>
        </c:title>
        <c:numFmt formatCode="General" sourceLinked="1"/>
        <c:majorTickMark val="in"/>
        <c:tickLblPos val="nextTo"/>
        <c:crossAx val="76904704"/>
        <c:crosses val="autoZero"/>
        <c:crossBetween val="midCat"/>
      </c:valAx>
      <c:valAx>
        <c:axId val="76904704"/>
        <c:scaling>
          <c:orientation val="minMax"/>
          <c:max val="25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Elev. (ft)</a:t>
                </a:r>
              </a:p>
            </c:rich>
          </c:tx>
        </c:title>
        <c:numFmt formatCode="General" sourceLinked="1"/>
        <c:majorTickMark val="in"/>
        <c:tickLblPos val="nextTo"/>
        <c:crossAx val="76902784"/>
        <c:crosses val="autoZero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31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0.36041</cdr:x>
      <cdr:y>0.51094</cdr:y>
    </cdr:from>
    <cdr:to>
      <cdr:x>0.45685</cdr:x>
      <cdr:y>0.55625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7650" y="3114675"/>
          <a:ext cx="1085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0.36041</cdr:x>
      <cdr:y>0.57813</cdr:y>
    </cdr:from>
    <cdr:to>
      <cdr:x>0.45685</cdr:x>
      <cdr:y>0.62344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57650" y="3524250"/>
          <a:ext cx="1085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Mean High High Water,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  <a:p xmlns:a="http://schemas.openxmlformats.org/drawingml/2006/main">
          <a:endParaRPr lang="en-US" sz="1100" b="1"/>
        </a:p>
      </cdr:txBody>
    </cdr:sp>
  </cdr:relSizeAnchor>
  <cdr:relSizeAnchor xmlns:cdr="http://schemas.openxmlformats.org/drawingml/2006/chartDrawing">
    <cdr:from>
      <cdr:x>0.35956</cdr:x>
      <cdr:y>0.73594</cdr:y>
    </cdr:from>
    <cdr:to>
      <cdr:x>0.45601</cdr:x>
      <cdr:y>0.78125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48125" y="4486275"/>
          <a:ext cx="1085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0.35956</cdr:x>
      <cdr:y>0.79531</cdr:y>
    </cdr:from>
    <cdr:to>
      <cdr:x>0.45601</cdr:x>
      <cdr:y>0.84063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48125" y="4848225"/>
          <a:ext cx="1085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0.63283</cdr:x>
      <cdr:y>0.51406</cdr:y>
    </cdr:from>
    <cdr:to>
      <cdr:x>0.66582</cdr:x>
      <cdr:y>0.55938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124700" y="3133725"/>
          <a:ext cx="371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3.8</a:t>
          </a:r>
        </a:p>
      </cdr:txBody>
    </cdr:sp>
  </cdr:relSizeAnchor>
  <cdr:relSizeAnchor xmlns:cdr="http://schemas.openxmlformats.org/drawingml/2006/chartDrawing">
    <cdr:from>
      <cdr:x>0.63283</cdr:x>
      <cdr:y>0.57656</cdr:y>
    </cdr:from>
    <cdr:to>
      <cdr:x>0.66582</cdr:x>
      <cdr:y>0.62188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124700" y="3514725"/>
          <a:ext cx="371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2.9</a:t>
          </a:r>
        </a:p>
      </cdr:txBody>
    </cdr:sp>
  </cdr:relSizeAnchor>
  <cdr:relSizeAnchor xmlns:cdr="http://schemas.openxmlformats.org/drawingml/2006/chartDrawing">
    <cdr:from>
      <cdr:x>0.63283</cdr:x>
      <cdr:y>0.73906</cdr:y>
    </cdr:from>
    <cdr:to>
      <cdr:x>0.66582</cdr:x>
      <cdr:y>0.78438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124700" y="4505325"/>
          <a:ext cx="371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-5.2</a:t>
          </a:r>
        </a:p>
      </cdr:txBody>
    </cdr:sp>
  </cdr:relSizeAnchor>
  <cdr:relSizeAnchor xmlns:cdr="http://schemas.openxmlformats.org/drawingml/2006/chartDrawing">
    <cdr:from>
      <cdr:x>0.63283</cdr:x>
      <cdr:y>0.79531</cdr:y>
    </cdr:from>
    <cdr:to>
      <cdr:x>0.66582</cdr:x>
      <cdr:y>0.84063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24700" y="4848225"/>
          <a:ext cx="371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-5.8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209550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0.23573</cdr:x>
      <cdr:y>0.49262</cdr:y>
    </cdr:from>
    <cdr:to>
      <cdr:x>0.36642</cdr:x>
      <cdr:y>0.61255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625" y="2543175"/>
          <a:ext cx="150495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/>
            <a:t>Max High Tide</a:t>
          </a:r>
        </a:p>
        <a:p xmlns:a="http://schemas.openxmlformats.org/drawingml/2006/main">
          <a:pPr algn="r"/>
          <a:r>
            <a:rPr lang="en-US" sz="1100" b="1"/>
            <a:t>Mean High</a:t>
          </a:r>
          <a:r>
            <a:rPr lang="en-US" sz="1100" b="1" baseline="0"/>
            <a:t> High Water</a:t>
          </a:r>
        </a:p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0.24235</cdr:x>
      <cdr:y>0.71402</cdr:y>
    </cdr:from>
    <cdr:to>
      <cdr:x>0.36642</cdr:x>
      <cdr:y>0.8155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90825" y="3686174"/>
          <a:ext cx="14287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/>
            <a:t>Mean Low Low Water</a:t>
          </a:r>
        </a:p>
        <a:p xmlns:a="http://schemas.openxmlformats.org/drawingml/2006/main">
          <a:pPr algn="r"/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0.76013</cdr:x>
      <cdr:y>0.49815</cdr:y>
    </cdr:from>
    <cdr:to>
      <cdr:x>0.79074</cdr:x>
      <cdr:y>0.6107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753475" y="2571750"/>
          <a:ext cx="3524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8.3</a:t>
          </a:r>
        </a:p>
        <a:p xmlns:a="http://schemas.openxmlformats.org/drawingml/2006/main">
          <a:r>
            <a:rPr lang="en-US" sz="1100" b="1"/>
            <a:t>7.4</a:t>
          </a:r>
        </a:p>
        <a:p xmlns:a="http://schemas.openxmlformats.org/drawingml/2006/main">
          <a:r>
            <a:rPr lang="en-US" sz="1100" b="1"/>
            <a:t>6.7</a:t>
          </a:r>
        </a:p>
      </cdr:txBody>
    </cdr:sp>
  </cdr:relSizeAnchor>
  <cdr:relSizeAnchor xmlns:cdr="http://schemas.openxmlformats.org/drawingml/2006/chartDrawing">
    <cdr:from>
      <cdr:x>0.75517</cdr:x>
      <cdr:y>0.71218</cdr:y>
    </cdr:from>
    <cdr:to>
      <cdr:x>0.78991</cdr:x>
      <cdr:y>0.8155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96325" y="3676650"/>
          <a:ext cx="4000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-0.6</a:t>
          </a:r>
        </a:p>
        <a:p xmlns:a="http://schemas.openxmlformats.org/drawingml/2006/main">
          <a:r>
            <a:rPr lang="en-US" sz="1100" b="1"/>
            <a:t>-1.3</a:t>
          </a:r>
        </a:p>
      </cdr:txBody>
    </cdr:sp>
  </cdr:relSizeAnchor>
  <cdr:relSizeAnchor xmlns:cdr="http://schemas.openxmlformats.org/drawingml/2006/chartDrawing">
    <cdr:from>
      <cdr:x>0.12159</cdr:x>
      <cdr:y>0.88376</cdr:y>
    </cdr:from>
    <cdr:to>
      <cdr:x>0.24566</cdr:x>
      <cdr:y>0.92804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1400175" y="4562475"/>
          <a:ext cx="1428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514349</xdr:colOff>
      <xdr:row>37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0.36505</cdr:x>
      <cdr:y>0.51034</cdr:y>
    </cdr:from>
    <cdr:to>
      <cdr:x>0.4758</cdr:x>
      <cdr:y>0.55167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586" y="3057547"/>
          <a:ext cx="1285915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0.36177</cdr:x>
      <cdr:y>0.56757</cdr:y>
    </cdr:from>
    <cdr:to>
      <cdr:x>0.47252</cdr:x>
      <cdr:y>0.60891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0486" y="3400426"/>
          <a:ext cx="1285915" cy="24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0.36505</cdr:x>
      <cdr:y>0.60096</cdr:y>
    </cdr:from>
    <cdr:to>
      <cdr:x>0.4758</cdr:x>
      <cdr:y>0.64229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38586" y="3600471"/>
          <a:ext cx="1285915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0.36505</cdr:x>
      <cdr:y>0.69635</cdr:y>
    </cdr:from>
    <cdr:to>
      <cdr:x>0.4758</cdr:x>
      <cdr:y>0.73768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38586" y="4171974"/>
          <a:ext cx="1285915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0.36259</cdr:x>
      <cdr:y>0.74563</cdr:y>
    </cdr:from>
    <cdr:to>
      <cdr:x>0.47334</cdr:x>
      <cdr:y>0.78697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210011" y="4467226"/>
          <a:ext cx="1285915" cy="24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0.62018</cdr:x>
      <cdr:y>0.51193</cdr:y>
    </cdr:from>
    <cdr:to>
      <cdr:x>0.65381</cdr:x>
      <cdr:y>0.55326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200894" y="3067073"/>
          <a:ext cx="390477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10.5</a:t>
          </a:r>
        </a:p>
      </cdr:txBody>
    </cdr:sp>
  </cdr:relSizeAnchor>
  <cdr:relSizeAnchor xmlns:cdr="http://schemas.openxmlformats.org/drawingml/2006/chartDrawing">
    <cdr:from>
      <cdr:x>0.621</cdr:x>
      <cdr:y>0.56757</cdr:y>
    </cdr:from>
    <cdr:to>
      <cdr:x>0.65463</cdr:x>
      <cdr:y>0.60891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210419" y="3400425"/>
          <a:ext cx="390477" cy="24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9.6</a:t>
          </a:r>
        </a:p>
      </cdr:txBody>
    </cdr:sp>
  </cdr:relSizeAnchor>
  <cdr:relSizeAnchor xmlns:cdr="http://schemas.openxmlformats.org/drawingml/2006/chartDrawing">
    <cdr:from>
      <cdr:x>0.621</cdr:x>
      <cdr:y>0.60096</cdr:y>
    </cdr:from>
    <cdr:to>
      <cdr:x>0.65464</cdr:x>
      <cdr:y>0.64229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10415" y="3600471"/>
          <a:ext cx="390593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6.1</a:t>
          </a:r>
        </a:p>
      </cdr:txBody>
    </cdr:sp>
  </cdr:relSizeAnchor>
  <cdr:relSizeAnchor xmlns:cdr="http://schemas.openxmlformats.org/drawingml/2006/chartDrawing">
    <cdr:from>
      <cdr:x>0.61854</cdr:x>
      <cdr:y>0.69476</cdr:y>
    </cdr:from>
    <cdr:to>
      <cdr:x>0.65217</cdr:x>
      <cdr:y>0.73609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81852" y="4162448"/>
          <a:ext cx="390477" cy="24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1.5</a:t>
          </a:r>
        </a:p>
      </cdr:txBody>
    </cdr:sp>
  </cdr:relSizeAnchor>
  <cdr:relSizeAnchor xmlns:cdr="http://schemas.openxmlformats.org/drawingml/2006/chartDrawing">
    <cdr:from>
      <cdr:x>0.61772</cdr:x>
      <cdr:y>0.74245</cdr:y>
    </cdr:from>
    <cdr:to>
      <cdr:x>0.65135</cdr:x>
      <cdr:y>0.78379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72319" y="4448173"/>
          <a:ext cx="390477" cy="24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0.9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600074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0.37925</cdr:x>
      <cdr:y>0.23738</cdr:y>
    </cdr:from>
    <cdr:to>
      <cdr:x>0.45859</cdr:x>
      <cdr:y>0.27742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03406" y="1401838"/>
          <a:ext cx="921214" cy="23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0.37924</cdr:x>
      <cdr:y>0.79594</cdr:y>
    </cdr:from>
    <cdr:to>
      <cdr:x>0.45858</cdr:x>
      <cdr:y>0.82946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03350" y="4700418"/>
          <a:ext cx="921214" cy="197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0.38007</cdr:x>
      <cdr:y>0.69259</cdr:y>
    </cdr:from>
    <cdr:to>
      <cdr:x>0.4594</cdr:x>
      <cdr:y>0.72611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12987" y="4090085"/>
          <a:ext cx="921098" cy="197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0.38008</cdr:x>
      <cdr:y>0.33418</cdr:y>
    </cdr:from>
    <cdr:to>
      <cdr:x>0.45942</cdr:x>
      <cdr:y>0.3677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13043" y="1973490"/>
          <a:ext cx="921215" cy="19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0.64479</cdr:x>
      <cdr:y>0.43855</cdr:y>
    </cdr:from>
    <cdr:to>
      <cdr:x>0.66281</cdr:x>
      <cdr:y>0.47486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31406" y="2990850"/>
          <a:ext cx="20764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0.61976</cdr:x>
      <cdr:y>0.2362</cdr:y>
    </cdr:from>
    <cdr:to>
      <cdr:x>0.65448</cdr:x>
      <cdr:y>0.27251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196061" y="1394887"/>
          <a:ext cx="403133" cy="21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18.2</a:t>
          </a:r>
        </a:p>
      </cdr:txBody>
    </cdr:sp>
  </cdr:relSizeAnchor>
  <cdr:relSizeAnchor xmlns:cdr="http://schemas.openxmlformats.org/drawingml/2006/chartDrawing">
    <cdr:from>
      <cdr:x>0.62386</cdr:x>
      <cdr:y>0.79938</cdr:y>
    </cdr:from>
    <cdr:to>
      <cdr:x>0.65857</cdr:x>
      <cdr:y>0.8357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243626" y="4720733"/>
          <a:ext cx="403017" cy="21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-7.4</a:t>
          </a:r>
        </a:p>
      </cdr:txBody>
    </cdr:sp>
  </cdr:relSizeAnchor>
  <cdr:relSizeAnchor xmlns:cdr="http://schemas.openxmlformats.org/drawingml/2006/chartDrawing">
    <cdr:from>
      <cdr:x>0.62386</cdr:x>
      <cdr:y>0.69485</cdr:y>
    </cdr:from>
    <cdr:to>
      <cdr:x>0.65857</cdr:x>
      <cdr:y>0.73116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43626" y="4103431"/>
          <a:ext cx="403017" cy="2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-2.5</a:t>
          </a:r>
        </a:p>
      </cdr:txBody>
    </cdr:sp>
  </cdr:relSizeAnchor>
  <cdr:relSizeAnchor xmlns:cdr="http://schemas.openxmlformats.org/drawingml/2006/chartDrawing">
    <cdr:from>
      <cdr:x>0.6173</cdr:x>
      <cdr:y>0.33923</cdr:y>
    </cdr:from>
    <cdr:to>
      <cdr:x>0.65201</cdr:x>
      <cdr:y>0.37554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67454" y="2003349"/>
          <a:ext cx="403017" cy="2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13.8</a:t>
          </a:r>
        </a:p>
      </cdr:txBody>
    </cdr:sp>
  </cdr:relSizeAnchor>
  <cdr:relSizeAnchor xmlns:cdr="http://schemas.openxmlformats.org/drawingml/2006/chartDrawing">
    <cdr:from>
      <cdr:x>0.36531</cdr:x>
      <cdr:y>0.29378</cdr:y>
    </cdr:from>
    <cdr:to>
      <cdr:x>0.44465</cdr:x>
      <cdr:y>0.3273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241649" y="1734908"/>
          <a:ext cx="921215" cy="19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0.61813</cdr:x>
      <cdr:y>0.30872</cdr:y>
    </cdr:from>
    <cdr:to>
      <cdr:x>0.65285</cdr:x>
      <cdr:y>0.34503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7177091" y="1823173"/>
          <a:ext cx="403133" cy="21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15.2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685799</xdr:colOff>
      <xdr:row>22</xdr:row>
      <xdr:rowOff>123825</xdr:rowOff>
    </xdr:from>
    <xdr:to>
      <xdr:col>5</xdr:col>
      <xdr:colOff>762001</xdr:colOff>
      <xdr:row>26</xdr:row>
      <xdr:rowOff>142875</xdr:rowOff>
    </xdr:to>
    <xdr:sp macro="" textlink="">
      <xdr:nvSpPr>
        <xdr:cNvPr id="3" name="TextBox 2"/>
        <xdr:cNvSpPr txBox="1"/>
      </xdr:nvSpPr>
      <xdr:spPr>
        <a:xfrm>
          <a:off x="685799" y="4314825"/>
          <a:ext cx="4991102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BN 429 did</a:t>
          </a:r>
          <a:r>
            <a:rPr lang="en-US" sz="1100" b="1" baseline="0"/>
            <a:t> not experience a change in the water surface elevation at a tide height of 14.9 from the Anchor Point Tide Station. Anchor Point experiences tides as high as 20.6 and as low as -4.5 with a Mean High High Water of 15.99 and a Mean Low Low Water of 0.00.</a:t>
          </a:r>
          <a:endParaRPr lang="en-U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0.52946</cdr:x>
      <cdr:y>0.16869</cdr:y>
    </cdr:from>
    <cdr:to>
      <cdr:x>0.60867</cdr:x>
      <cdr:y>0.20968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44220" y="996203"/>
          <a:ext cx="949129" cy="24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0.52705</cdr:x>
      <cdr:y>0.80557</cdr:y>
    </cdr:from>
    <cdr:to>
      <cdr:x>0.60626</cdr:x>
      <cdr:y>0.84516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15291" y="4757271"/>
          <a:ext cx="949130" cy="233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Low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0.52628</cdr:x>
      <cdr:y>0.71569</cdr:y>
    </cdr:from>
    <cdr:to>
      <cdr:x>0.60549</cdr:x>
      <cdr:y>0.75323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06067" y="4226484"/>
          <a:ext cx="949130" cy="221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0.52784</cdr:x>
      <cdr:y>0.21386</cdr:y>
    </cdr:from>
    <cdr:to>
      <cdr:x>0.60705</cdr:x>
      <cdr:y>0.25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24812" y="1262965"/>
          <a:ext cx="949130" cy="21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0.78995</cdr:x>
      <cdr:y>0.1689</cdr:y>
    </cdr:from>
    <cdr:to>
      <cdr:x>0.82873</cdr:x>
      <cdr:y>0.20367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465566" y="997466"/>
          <a:ext cx="464679" cy="205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21.0</a:t>
          </a:r>
        </a:p>
      </cdr:txBody>
    </cdr:sp>
  </cdr:relSizeAnchor>
  <cdr:relSizeAnchor xmlns:cdr="http://schemas.openxmlformats.org/drawingml/2006/chartDrawing">
    <cdr:from>
      <cdr:x>0.78439</cdr:x>
      <cdr:y>0.80147</cdr:y>
    </cdr:from>
    <cdr:to>
      <cdr:x>0.82317</cdr:x>
      <cdr:y>0.84678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398855" y="4733058"/>
          <a:ext cx="464680" cy="26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-23.9</a:t>
          </a:r>
        </a:p>
      </cdr:txBody>
    </cdr:sp>
  </cdr:relSizeAnchor>
  <cdr:relSizeAnchor xmlns:cdr="http://schemas.openxmlformats.org/drawingml/2006/chartDrawing">
    <cdr:from>
      <cdr:x>0.78437</cdr:x>
      <cdr:y>0.71267</cdr:y>
    </cdr:from>
    <cdr:to>
      <cdr:x>0.82315</cdr:x>
      <cdr:y>0.75968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398618" y="4208650"/>
          <a:ext cx="464679" cy="27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-17.7</a:t>
          </a:r>
        </a:p>
      </cdr:txBody>
    </cdr:sp>
  </cdr:relSizeAnchor>
  <cdr:relSizeAnchor xmlns:cdr="http://schemas.openxmlformats.org/drawingml/2006/chartDrawing">
    <cdr:from>
      <cdr:x>0.7891</cdr:x>
      <cdr:y>0.21086</cdr:y>
    </cdr:from>
    <cdr:to>
      <cdr:x>0.82788</cdr:x>
      <cdr:y>0.25322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9455324" y="1245255"/>
          <a:ext cx="464679" cy="250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15.6</a:t>
          </a:r>
        </a:p>
      </cdr:txBody>
    </cdr:sp>
  </cdr:relSizeAnchor>
  <cdr:relSizeAnchor xmlns:cdr="http://schemas.openxmlformats.org/drawingml/2006/chartDrawing">
    <cdr:from>
      <cdr:x>0.52941</cdr:x>
      <cdr:y>0.11696</cdr:y>
    </cdr:from>
    <cdr:to>
      <cdr:x>0.60862</cdr:x>
      <cdr:y>0.14894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43681" y="690723"/>
          <a:ext cx="949130" cy="188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 percent AEP</a:t>
          </a:r>
          <a:r>
            <a:rPr lang="en-US" sz="1100" b="1" baseline="0"/>
            <a:t> WS Elev</a:t>
          </a:r>
          <a:endParaRPr lang="en-US" sz="1100" b="1"/>
        </a:p>
      </cdr:txBody>
    </cdr:sp>
  </cdr:relSizeAnchor>
  <cdr:relSizeAnchor xmlns:cdr="http://schemas.openxmlformats.org/drawingml/2006/chartDrawing">
    <cdr:from>
      <cdr:x>0.78832</cdr:x>
      <cdr:y>0.1204</cdr:y>
    </cdr:from>
    <cdr:to>
      <cdr:x>0.8271</cdr:x>
      <cdr:y>0.15517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9445978" y="711018"/>
          <a:ext cx="464679" cy="20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22.1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0.33386</cdr:x>
      <cdr:y>0.28261</cdr:y>
    </cdr:from>
    <cdr:to>
      <cdr:x>0.42544</cdr:x>
      <cdr:y>0.32395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9200" y="1671672"/>
          <a:ext cx="1047632" cy="2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0.33387</cdr:x>
      <cdr:y>0.82989</cdr:y>
    </cdr:from>
    <cdr:to>
      <cdr:x>0.42544</cdr:x>
      <cdr:y>0.87123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3778" y="4972051"/>
          <a:ext cx="914361" cy="24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0.33386</cdr:x>
      <cdr:y>0.73283</cdr:y>
    </cdr:from>
    <cdr:to>
      <cdr:x>0.42544</cdr:x>
      <cdr:y>0.77416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19200" y="4334701"/>
          <a:ext cx="1047632" cy="244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0.33386</cdr:x>
      <cdr:y>0.3765</cdr:y>
    </cdr:from>
    <cdr:to>
      <cdr:x>0.42544</cdr:x>
      <cdr:y>0.41784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9200" y="2226982"/>
          <a:ext cx="1047632" cy="2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0.67082</cdr:x>
      <cdr:y>0.305</cdr:y>
    </cdr:from>
    <cdr:to>
      <cdr:x>0.78434</cdr:x>
      <cdr:y>0.38927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673916" y="1804061"/>
          <a:ext cx="1298615" cy="498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High Water Mark</a:t>
          </a:r>
        </a:p>
        <a:p xmlns:a="http://schemas.openxmlformats.org/drawingml/2006/main">
          <a:r>
            <a:rPr lang="en-US" sz="1100" b="1"/>
            <a:t>15.5</a:t>
          </a:r>
        </a:p>
      </cdr:txBody>
    </cdr:sp>
  </cdr:relSizeAnchor>
  <cdr:relSizeAnchor xmlns:cdr="http://schemas.openxmlformats.org/drawingml/2006/chartDrawing">
    <cdr:from>
      <cdr:x>0.62383</cdr:x>
      <cdr:y>0.28262</cdr:y>
    </cdr:from>
    <cdr:to>
      <cdr:x>0.66389</cdr:x>
      <cdr:y>0.32554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136332" y="1671731"/>
          <a:ext cx="458267" cy="253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17.0</a:t>
          </a:r>
        </a:p>
      </cdr:txBody>
    </cdr:sp>
  </cdr:relSizeAnchor>
  <cdr:relSizeAnchor xmlns:cdr="http://schemas.openxmlformats.org/drawingml/2006/chartDrawing">
    <cdr:from>
      <cdr:x>0.62062</cdr:x>
      <cdr:y>0.8283</cdr:y>
    </cdr:from>
    <cdr:to>
      <cdr:x>0.66069</cdr:x>
      <cdr:y>0.87122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099574" y="4899415"/>
          <a:ext cx="458382" cy="253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-14.8</a:t>
          </a:r>
        </a:p>
      </cdr:txBody>
    </cdr:sp>
  </cdr:relSizeAnchor>
  <cdr:relSizeAnchor xmlns:cdr="http://schemas.openxmlformats.org/drawingml/2006/chartDrawing">
    <cdr:from>
      <cdr:x>0.62728</cdr:x>
      <cdr:y>0.73607</cdr:y>
    </cdr:from>
    <cdr:to>
      <cdr:x>0.66735</cdr:x>
      <cdr:y>0.77899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75774" y="4353871"/>
          <a:ext cx="458382" cy="253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-9.3</a:t>
          </a:r>
        </a:p>
      </cdr:txBody>
    </cdr:sp>
  </cdr:relSizeAnchor>
  <cdr:relSizeAnchor xmlns:cdr="http://schemas.openxmlformats.org/drawingml/2006/chartDrawing">
    <cdr:from>
      <cdr:x>0.62395</cdr:x>
      <cdr:y>0.37654</cdr:y>
    </cdr:from>
    <cdr:to>
      <cdr:x>0.66401</cdr:x>
      <cdr:y>0.41947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37674" y="2227222"/>
          <a:ext cx="458268" cy="253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11.7</a:t>
          </a:r>
        </a:p>
      </cdr:txBody>
    </cdr:sp>
  </cdr:relSizeAnchor>
  <cdr:relSizeAnchor xmlns:cdr="http://schemas.openxmlformats.org/drawingml/2006/chartDrawing">
    <cdr:from>
      <cdr:x>0.33482</cdr:x>
      <cdr:y>0.33831</cdr:y>
    </cdr:from>
    <cdr:to>
      <cdr:x>0.4264</cdr:x>
      <cdr:y>0.37965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830182" y="2001083"/>
          <a:ext cx="1047631" cy="244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 percent AEP WS Elev</a:t>
          </a:r>
        </a:p>
      </cdr:txBody>
    </cdr:sp>
  </cdr:relSizeAnchor>
  <cdr:relSizeAnchor xmlns:cdr="http://schemas.openxmlformats.org/drawingml/2006/chartDrawing">
    <cdr:from>
      <cdr:x>0.623</cdr:x>
      <cdr:y>0.33833</cdr:y>
    </cdr:from>
    <cdr:to>
      <cdr:x>0.66306</cdr:x>
      <cdr:y>0.38125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126807" y="2001203"/>
          <a:ext cx="458267" cy="253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13.8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16</xdr:col>
      <xdr:colOff>209550</xdr:colOff>
      <xdr:row>31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0.29737</cdr:x>
      <cdr:y>0.12258</cdr:y>
    </cdr:from>
    <cdr:to>
      <cdr:x>0.37645</cdr:x>
      <cdr:y>0.16774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38550" y="723913"/>
          <a:ext cx="914430" cy="26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0.29737</cdr:x>
      <cdr:y>0.79699</cdr:y>
    </cdr:from>
    <cdr:to>
      <cdr:x>0.37644</cdr:x>
      <cdr:y>0.8369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38550" y="4706602"/>
          <a:ext cx="914314" cy="235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0.29572</cdr:x>
      <cdr:y>0.70271</cdr:y>
    </cdr:from>
    <cdr:to>
      <cdr:x>0.37479</cdr:x>
      <cdr:y>0.74261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19500" y="4149856"/>
          <a:ext cx="914314" cy="23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</a:t>
          </a:r>
          <a:r>
            <a:rPr lang="en-US" sz="1100" b="1" baseline="0"/>
            <a:t> Low Low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0.29736</cdr:x>
      <cdr:y>0.23705</cdr:y>
    </cdr:from>
    <cdr:to>
      <cdr:x>0.37644</cdr:x>
      <cdr:y>0.27695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38478" y="1399889"/>
          <a:ext cx="914429" cy="23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0.67627</cdr:x>
      <cdr:y>0.12649</cdr:y>
    </cdr:from>
    <cdr:to>
      <cdr:x>0.71087</cdr:x>
      <cdr:y>0.16343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819973" y="747002"/>
          <a:ext cx="400092" cy="21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21.6</a:t>
          </a:r>
        </a:p>
      </cdr:txBody>
    </cdr:sp>
  </cdr:relSizeAnchor>
  <cdr:relSizeAnchor xmlns:cdr="http://schemas.openxmlformats.org/drawingml/2006/chartDrawing">
    <cdr:from>
      <cdr:x>0.67463</cdr:x>
      <cdr:y>0.7955</cdr:y>
    </cdr:from>
    <cdr:to>
      <cdr:x>0.70923</cdr:x>
      <cdr:y>0.83244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00940" y="4697802"/>
          <a:ext cx="400092" cy="21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-23.3</a:t>
          </a:r>
        </a:p>
      </cdr:txBody>
    </cdr:sp>
  </cdr:relSizeAnchor>
  <cdr:relSizeAnchor xmlns:cdr="http://schemas.openxmlformats.org/drawingml/2006/chartDrawing">
    <cdr:from>
      <cdr:x>0.67463</cdr:x>
      <cdr:y>0.70403</cdr:y>
    </cdr:from>
    <cdr:to>
      <cdr:x>0.70923</cdr:x>
      <cdr:y>0.7483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00969" y="4157651"/>
          <a:ext cx="400092" cy="261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-17.1</a:t>
          </a:r>
        </a:p>
      </cdr:txBody>
    </cdr:sp>
  </cdr:relSizeAnchor>
  <cdr:relSizeAnchor xmlns:cdr="http://schemas.openxmlformats.org/drawingml/2006/chartDrawing">
    <cdr:from>
      <cdr:x>0.67628</cdr:x>
      <cdr:y>0.23731</cdr:y>
    </cdr:from>
    <cdr:to>
      <cdr:x>0.71088</cdr:x>
      <cdr:y>0.27425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20016" y="1401459"/>
          <a:ext cx="400092" cy="21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16.2</a:t>
          </a:r>
        </a:p>
      </cdr:txBody>
    </cdr:sp>
  </cdr:relSizeAnchor>
  <cdr:relSizeAnchor xmlns:cdr="http://schemas.openxmlformats.org/drawingml/2006/chartDrawing">
    <cdr:from>
      <cdr:x>0.29736</cdr:x>
      <cdr:y>0.1871</cdr:y>
    </cdr:from>
    <cdr:to>
      <cdr:x>0.37644</cdr:x>
      <cdr:y>0.227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438525" y="1104900"/>
          <a:ext cx="914429" cy="23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0.67628</cdr:x>
      <cdr:y>0.18736</cdr:y>
    </cdr:from>
    <cdr:to>
      <cdr:x>0.71088</cdr:x>
      <cdr:y>0.2243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820063" y="1106470"/>
          <a:ext cx="400092" cy="21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17.2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18</xdr:col>
      <xdr:colOff>1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0.3684</cdr:x>
      <cdr:y>0.1567</cdr:y>
    </cdr:from>
    <cdr:to>
      <cdr:x>0.45276</cdr:x>
      <cdr:y>0.19387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884" y="923899"/>
          <a:ext cx="970663" cy="2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0.36917</cdr:x>
      <cdr:y>0.80455</cdr:y>
    </cdr:from>
    <cdr:to>
      <cdr:x>0.45352</cdr:x>
      <cdr:y>0.84172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47769" y="4743604"/>
          <a:ext cx="970548" cy="21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Low Tide</a:t>
          </a:r>
        </a:p>
      </cdr:txBody>
    </cdr:sp>
  </cdr:relSizeAnchor>
  <cdr:relSizeAnchor xmlns:cdr="http://schemas.openxmlformats.org/drawingml/2006/chartDrawing">
    <cdr:from>
      <cdr:x>0.36836</cdr:x>
      <cdr:y>0.71207</cdr:y>
    </cdr:from>
    <cdr:to>
      <cdr:x>0.45271</cdr:x>
      <cdr:y>0.74924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38424" y="4198332"/>
          <a:ext cx="970548" cy="21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0.3684</cdr:x>
      <cdr:y>0.23552</cdr:y>
    </cdr:from>
    <cdr:to>
      <cdr:x>0.45276</cdr:x>
      <cdr:y>0.2727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38884" y="1388600"/>
          <a:ext cx="970663" cy="21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0.52043</cdr:x>
      <cdr:y>0.16371</cdr:y>
    </cdr:from>
    <cdr:to>
      <cdr:x>0.66542</cdr:x>
      <cdr:y>0.20088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988172" y="965226"/>
          <a:ext cx="1668284" cy="21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21.1</a:t>
          </a:r>
        </a:p>
      </cdr:txBody>
    </cdr:sp>
  </cdr:relSizeAnchor>
  <cdr:relSizeAnchor xmlns:cdr="http://schemas.openxmlformats.org/drawingml/2006/chartDrawing">
    <cdr:from>
      <cdr:x>0.5171</cdr:x>
      <cdr:y>0.80773</cdr:y>
    </cdr:from>
    <cdr:to>
      <cdr:x>0.66209</cdr:x>
      <cdr:y>0.84491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49881" y="4762353"/>
          <a:ext cx="1668284" cy="21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-23.8</a:t>
          </a:r>
        </a:p>
      </cdr:txBody>
    </cdr:sp>
  </cdr:relSizeAnchor>
  <cdr:relSizeAnchor xmlns:cdr="http://schemas.openxmlformats.org/drawingml/2006/chartDrawing">
    <cdr:from>
      <cdr:x>0.51877</cdr:x>
      <cdr:y>0.71557</cdr:y>
    </cdr:from>
    <cdr:to>
      <cdr:x>0.66376</cdr:x>
      <cdr:y>0.75274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969071" y="4218968"/>
          <a:ext cx="1668284" cy="21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-17.6</a:t>
          </a:r>
        </a:p>
      </cdr:txBody>
    </cdr:sp>
  </cdr:relSizeAnchor>
  <cdr:relSizeAnchor xmlns:cdr="http://schemas.openxmlformats.org/drawingml/2006/chartDrawing">
    <cdr:from>
      <cdr:x>0.52047</cdr:x>
      <cdr:y>0.23781</cdr:y>
    </cdr:from>
    <cdr:to>
      <cdr:x>0.66547</cdr:x>
      <cdr:y>0.27499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88657" y="1402095"/>
          <a:ext cx="1668399" cy="21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15.7</a:t>
          </a:r>
        </a:p>
      </cdr:txBody>
    </cdr:sp>
  </cdr:relSizeAnchor>
  <cdr:relSizeAnchor xmlns:cdr="http://schemas.openxmlformats.org/drawingml/2006/chartDrawing">
    <cdr:from>
      <cdr:x>0.36755</cdr:x>
      <cdr:y>0.20355</cdr:y>
    </cdr:from>
    <cdr:to>
      <cdr:x>0.45191</cdr:x>
      <cdr:y>0.24073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229100" y="1200150"/>
          <a:ext cx="970663" cy="219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0.52045</cdr:x>
      <cdr:y>0.20908</cdr:y>
    </cdr:from>
    <cdr:to>
      <cdr:x>0.66545</cdr:x>
      <cdr:y>0.24625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988398" y="1232701"/>
          <a:ext cx="1668399" cy="21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17.7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16</xdr:col>
      <xdr:colOff>542925</xdr:colOff>
      <xdr:row>31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0.35082</cdr:x>
      <cdr:y>0.12904</cdr:y>
    </cdr:from>
    <cdr:to>
      <cdr:x>0.4295</cdr:x>
      <cdr:y>0.16939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6708" y="762021"/>
          <a:ext cx="914304" cy="23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0.35</cdr:x>
      <cdr:y>0.78658</cdr:y>
    </cdr:from>
    <cdr:to>
      <cdr:x>0.42868</cdr:x>
      <cdr:y>0.82692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67175" y="4645126"/>
          <a:ext cx="914304" cy="238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Low Tide</a:t>
          </a:r>
        </a:p>
      </cdr:txBody>
    </cdr:sp>
  </cdr:relSizeAnchor>
  <cdr:relSizeAnchor xmlns:cdr="http://schemas.openxmlformats.org/drawingml/2006/chartDrawing">
    <cdr:from>
      <cdr:x>0.35</cdr:x>
      <cdr:y>0.69707</cdr:y>
    </cdr:from>
    <cdr:to>
      <cdr:x>0.42868</cdr:x>
      <cdr:y>0.73742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7175" y="4116553"/>
          <a:ext cx="914304" cy="238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0.3459</cdr:x>
      <cdr:y>0.25179</cdr:y>
    </cdr:from>
    <cdr:to>
      <cdr:x>0.42458</cdr:x>
      <cdr:y>0.29214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19550" y="1486967"/>
          <a:ext cx="914304" cy="238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</a:t>
          </a:r>
          <a:r>
            <a:rPr lang="en-US" sz="1100" b="1" baseline="0"/>
            <a:t> High High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0.67049</cdr:x>
      <cdr:y>0.14414</cdr:y>
    </cdr:from>
    <cdr:to>
      <cdr:x>0.7041</cdr:x>
      <cdr:y>0.18294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91447" y="851192"/>
          <a:ext cx="390566" cy="22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22.1</a:t>
          </a:r>
        </a:p>
      </cdr:txBody>
    </cdr:sp>
  </cdr:relSizeAnchor>
  <cdr:relSizeAnchor xmlns:cdr="http://schemas.openxmlformats.org/drawingml/2006/chartDrawing">
    <cdr:from>
      <cdr:x>0.66968</cdr:x>
      <cdr:y>0.80463</cdr:y>
    </cdr:from>
    <cdr:to>
      <cdr:x>0.70328</cdr:x>
      <cdr:y>0.84343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82031" y="4751758"/>
          <a:ext cx="390449" cy="22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-22.8</a:t>
          </a:r>
        </a:p>
      </cdr:txBody>
    </cdr:sp>
  </cdr:relSizeAnchor>
  <cdr:relSizeAnchor xmlns:cdr="http://schemas.openxmlformats.org/drawingml/2006/chartDrawing">
    <cdr:from>
      <cdr:x>0.66967</cdr:x>
      <cdr:y>0.71719</cdr:y>
    </cdr:from>
    <cdr:to>
      <cdr:x>0.70328</cdr:x>
      <cdr:y>0.75599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781914" y="4235362"/>
          <a:ext cx="390566" cy="22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-16.6</a:t>
          </a:r>
        </a:p>
      </cdr:txBody>
    </cdr:sp>
  </cdr:relSizeAnchor>
  <cdr:relSizeAnchor xmlns:cdr="http://schemas.openxmlformats.org/drawingml/2006/chartDrawing">
    <cdr:from>
      <cdr:x>0.66639</cdr:x>
      <cdr:y>0.2412</cdr:y>
    </cdr:from>
    <cdr:to>
      <cdr:x>0.7</cdr:x>
      <cdr:y>0.28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43817" y="1424406"/>
          <a:ext cx="390566" cy="22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16.7</a:t>
          </a:r>
        </a:p>
      </cdr:txBody>
    </cdr:sp>
  </cdr:relSizeAnchor>
  <cdr:relSizeAnchor xmlns:cdr="http://schemas.openxmlformats.org/drawingml/2006/chartDrawing">
    <cdr:from>
      <cdr:x>0.35</cdr:x>
      <cdr:y>0.20484</cdr:y>
    </cdr:from>
    <cdr:to>
      <cdr:x>0.42868</cdr:x>
      <cdr:y>0.2452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067190" y="1209685"/>
          <a:ext cx="914301" cy="238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0.66803</cdr:x>
      <cdr:y>0.20806</cdr:y>
    </cdr:from>
    <cdr:to>
      <cdr:x>0.70164</cdr:x>
      <cdr:y>0.24687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762858" y="1228700"/>
          <a:ext cx="390565" cy="229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17.3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30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0.36893</cdr:x>
      <cdr:y>0.12925</cdr:y>
    </cdr:from>
    <cdr:to>
      <cdr:x>0.44782</cdr:x>
      <cdr:y>0.16793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66053" y="762026"/>
          <a:ext cx="912233" cy="22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0.36729</cdr:x>
      <cdr:y>0.78971</cdr:y>
    </cdr:from>
    <cdr:to>
      <cdr:x>0.44617</cdr:x>
      <cdr:y>0.82838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47119" y="4656124"/>
          <a:ext cx="912117" cy="22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0.36894</cdr:x>
      <cdr:y>0.6954</cdr:y>
    </cdr:from>
    <cdr:to>
      <cdr:x>0.44782</cdr:x>
      <cdr:y>0.73408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66169" y="4100069"/>
          <a:ext cx="912117" cy="22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0.36893</cdr:x>
      <cdr:y>0.24387</cdr:y>
    </cdr:from>
    <cdr:to>
      <cdr:x>0.44782</cdr:x>
      <cdr:y>0.28255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66024" y="1437828"/>
          <a:ext cx="912232" cy="22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</a:t>
          </a:r>
          <a:r>
            <a:rPr lang="en-US" sz="1100" b="1" baseline="0"/>
            <a:t> High High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0.62036</cdr:x>
      <cdr:y>0.14317</cdr:y>
    </cdr:from>
    <cdr:to>
      <cdr:x>0.66144</cdr:x>
      <cdr:y>0.18184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173426" y="844136"/>
          <a:ext cx="475023" cy="22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22.2</a:t>
          </a:r>
        </a:p>
      </cdr:txBody>
    </cdr:sp>
  </cdr:relSizeAnchor>
  <cdr:relSizeAnchor xmlns:cdr="http://schemas.openxmlformats.org/drawingml/2006/chartDrawing">
    <cdr:from>
      <cdr:x>0.61707</cdr:x>
      <cdr:y>0.80518</cdr:y>
    </cdr:from>
    <cdr:to>
      <cdr:x>0.65815</cdr:x>
      <cdr:y>0.84386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135412" y="4747301"/>
          <a:ext cx="475023" cy="22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-22.7</a:t>
          </a:r>
        </a:p>
      </cdr:txBody>
    </cdr:sp>
  </cdr:relSizeAnchor>
  <cdr:relSizeAnchor xmlns:cdr="http://schemas.openxmlformats.org/drawingml/2006/chartDrawing">
    <cdr:from>
      <cdr:x>0.62037</cdr:x>
      <cdr:y>0.71088</cdr:y>
    </cdr:from>
    <cdr:to>
      <cdr:x>0.66146</cdr:x>
      <cdr:y>0.74955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173542" y="4191309"/>
          <a:ext cx="475138" cy="22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-16.5</a:t>
          </a:r>
        </a:p>
      </cdr:txBody>
    </cdr:sp>
  </cdr:relSizeAnchor>
  <cdr:relSizeAnchor xmlns:cdr="http://schemas.openxmlformats.org/drawingml/2006/chartDrawing">
    <cdr:from>
      <cdr:x>0.62202</cdr:x>
      <cdr:y>0.24232</cdr:y>
    </cdr:from>
    <cdr:to>
      <cdr:x>0.6631</cdr:x>
      <cdr:y>0.28099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192592" y="1428698"/>
          <a:ext cx="475022" cy="22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16.8</a:t>
          </a:r>
        </a:p>
      </cdr:txBody>
    </cdr:sp>
  </cdr:relSizeAnchor>
  <cdr:relSizeAnchor xmlns:cdr="http://schemas.openxmlformats.org/drawingml/2006/chartDrawing">
    <cdr:from>
      <cdr:x>0.36903</cdr:x>
      <cdr:y>0.20378</cdr:y>
    </cdr:from>
    <cdr:to>
      <cdr:x>0.44792</cdr:x>
      <cdr:y>0.24246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267210" y="1201482"/>
          <a:ext cx="912232" cy="22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0.62128</cdr:x>
      <cdr:y>0.20378</cdr:y>
    </cdr:from>
    <cdr:to>
      <cdr:x>0.66236</cdr:x>
      <cdr:y>0.24245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7184065" y="1201482"/>
          <a:ext cx="475022" cy="22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17.3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609599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0.32322</cdr:x>
      <cdr:y>0.77781</cdr:y>
    </cdr:from>
    <cdr:to>
      <cdr:x>0.40197</cdr:x>
      <cdr:y>0.81505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52895" y="4593330"/>
          <a:ext cx="914364" cy="219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0.32404</cdr:x>
      <cdr:y>0.68334</cdr:y>
    </cdr:from>
    <cdr:to>
      <cdr:x>0.40279</cdr:x>
      <cdr:y>0.7206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62420" y="4035455"/>
          <a:ext cx="914364" cy="220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0.32568</cdr:x>
      <cdr:y>0.116</cdr:y>
    </cdr:from>
    <cdr:to>
      <cdr:x>0.81625</cdr:x>
      <cdr:y>0.15785</cdr:y>
    </cdr:to>
    <cdr:grpSp>
      <cdr:nvGrpSpPr>
        <cdr:cNvPr id="13" name="Group 12"/>
        <cdr:cNvGrpSpPr/>
      </cdr:nvGrpSpPr>
      <cdr:grpSpPr>
        <a:xfrm xmlns:a="http://schemas.openxmlformats.org/drawingml/2006/main">
          <a:off x="3781462" y="685038"/>
          <a:ext cx="5695996" cy="247145"/>
          <a:chOff x="3752899" y="599290"/>
          <a:chExt cx="5695996" cy="24714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752899" y="599290"/>
            <a:ext cx="914364" cy="2199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Max High Tide</a:t>
            </a:r>
          </a:p>
        </cdr:txBody>
      </cdr: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8705908" y="600058"/>
            <a:ext cx="742987" cy="2463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23.2</a:t>
            </a:r>
          </a:p>
        </cdr:txBody>
      </cdr:sp>
    </cdr:grpSp>
  </cdr:relSizeAnchor>
  <cdr:relSizeAnchor xmlns:cdr="http://schemas.openxmlformats.org/drawingml/2006/chartDrawing">
    <cdr:from>
      <cdr:x>0.7457</cdr:x>
      <cdr:y>0.77941</cdr:y>
    </cdr:from>
    <cdr:to>
      <cdr:x>0.80969</cdr:x>
      <cdr:y>0.82113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658299" y="4602779"/>
          <a:ext cx="742987" cy="246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-21.7</a:t>
          </a:r>
        </a:p>
      </cdr:txBody>
    </cdr:sp>
  </cdr:relSizeAnchor>
  <cdr:relSizeAnchor xmlns:cdr="http://schemas.openxmlformats.org/drawingml/2006/chartDrawing">
    <cdr:from>
      <cdr:x>0.7457</cdr:x>
      <cdr:y>0.68644</cdr:y>
    </cdr:from>
    <cdr:to>
      <cdr:x>0.80969</cdr:x>
      <cdr:y>0.72816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658303" y="4053762"/>
          <a:ext cx="742987" cy="24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-15.5</a:t>
          </a:r>
        </a:p>
      </cdr:txBody>
    </cdr:sp>
  </cdr:relSizeAnchor>
  <cdr:relSizeAnchor xmlns:cdr="http://schemas.openxmlformats.org/drawingml/2006/chartDrawing">
    <cdr:from>
      <cdr:x>0.32404</cdr:x>
      <cdr:y>0.19219</cdr:y>
    </cdr:from>
    <cdr:to>
      <cdr:x>0.81378</cdr:x>
      <cdr:y>0.23551</cdr:y>
    </cdr:to>
    <cdr:grpSp>
      <cdr:nvGrpSpPr>
        <cdr:cNvPr id="12" name="Group 11"/>
        <cdr:cNvGrpSpPr/>
      </cdr:nvGrpSpPr>
      <cdr:grpSpPr>
        <a:xfrm xmlns:a="http://schemas.openxmlformats.org/drawingml/2006/main">
          <a:off x="3762420" y="1134978"/>
          <a:ext cx="5686358" cy="255826"/>
          <a:chOff x="3762420" y="1068305"/>
          <a:chExt cx="5686358" cy="255826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3762420" y="1068305"/>
            <a:ext cx="914364" cy="2199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</a:t>
            </a:r>
            <a:r>
              <a:rPr lang="en-US" sz="1100" b="1" baseline="0"/>
              <a:t> High High Water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8705792" y="1077813"/>
            <a:ext cx="742986" cy="2463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17.8</a:t>
            </a:r>
          </a:p>
        </cdr:txBody>
      </cdr:sp>
    </cdr:grpSp>
  </cdr:relSizeAnchor>
  <cdr:relSizeAnchor xmlns:cdr="http://schemas.openxmlformats.org/drawingml/2006/chartDrawing">
    <cdr:from>
      <cdr:x>0.32404</cdr:x>
      <cdr:y>0.22579</cdr:y>
    </cdr:from>
    <cdr:to>
      <cdr:x>0.40279</cdr:x>
      <cdr:y>0.26305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762424" y="1333395"/>
          <a:ext cx="914364" cy="220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0.75062</cdr:x>
      <cdr:y>0.22593</cdr:y>
    </cdr:from>
    <cdr:to>
      <cdr:x>0.81461</cdr:x>
      <cdr:y>0.26765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715433" y="1334222"/>
          <a:ext cx="742987" cy="24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15.5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85724</xdr:colOff>
      <xdr:row>33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428624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0.33252</cdr:x>
      <cdr:y>0.12419</cdr:y>
    </cdr:from>
    <cdr:to>
      <cdr:x>0.41114</cdr:x>
      <cdr:y>0.16322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7216" y="733404"/>
          <a:ext cx="914352" cy="23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0.78624</cdr:x>
      <cdr:y>0.1401</cdr:y>
    </cdr:from>
    <cdr:to>
      <cdr:x>0.82473</cdr:x>
      <cdr:y>0.17624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143990" y="827358"/>
          <a:ext cx="447640" cy="213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22.5</a:t>
          </a:r>
        </a:p>
      </cdr:txBody>
    </cdr:sp>
  </cdr:relSizeAnchor>
  <cdr:relSizeAnchor xmlns:cdr="http://schemas.openxmlformats.org/drawingml/2006/chartDrawing">
    <cdr:from>
      <cdr:x>0.3317</cdr:x>
      <cdr:y>0.22912</cdr:y>
    </cdr:from>
    <cdr:to>
      <cdr:x>0.82637</cdr:x>
      <cdr:y>0.29258</cdr:y>
    </cdr:to>
    <cdr:grpSp>
      <cdr:nvGrpSpPr>
        <cdr:cNvPr id="12" name="Group 11"/>
        <cdr:cNvGrpSpPr/>
      </cdr:nvGrpSpPr>
      <cdr:grpSpPr>
        <a:xfrm xmlns:a="http://schemas.openxmlformats.org/drawingml/2006/main">
          <a:off x="3857679" y="1353068"/>
          <a:ext cx="5753024" cy="374763"/>
          <a:chOff x="3857679" y="1305470"/>
          <a:chExt cx="5753024" cy="374763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3857679" y="1449682"/>
            <a:ext cx="914352" cy="2305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</a:t>
            </a:r>
            <a:r>
              <a:rPr lang="en-US" sz="1100" b="1" baseline="0"/>
              <a:t> High High Water</a:t>
            </a:r>
            <a:endParaRPr lang="en-US" sz="1100" b="1"/>
          </a:p>
        </cdr:txBody>
      </cdr:sp>
      <cdr:sp macro="" textlink="">
        <cdr:nvSpPr>
          <cdr:cNvPr id="5" name="TextBox 2"/>
          <cdr:cNvSpPr txBox="1"/>
        </cdr:nvSpPr>
        <cdr:spPr>
          <a:xfrm xmlns:a="http://schemas.openxmlformats.org/drawingml/2006/main">
            <a:off x="9163063" y="1305470"/>
            <a:ext cx="447640" cy="21348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17.1</a:t>
            </a:r>
          </a:p>
        </cdr:txBody>
      </cdr:sp>
    </cdr:grpSp>
  </cdr:relSizeAnchor>
  <cdr:relSizeAnchor xmlns:cdr="http://schemas.openxmlformats.org/drawingml/2006/chartDrawing">
    <cdr:from>
      <cdr:x>0.3358</cdr:x>
      <cdr:y>0.69143</cdr:y>
    </cdr:from>
    <cdr:to>
      <cdr:x>0.82718</cdr:x>
      <cdr:y>0.74527</cdr:y>
    </cdr:to>
    <cdr:grpSp>
      <cdr:nvGrpSpPr>
        <cdr:cNvPr id="7" name="Group 6"/>
        <cdr:cNvGrpSpPr/>
      </cdr:nvGrpSpPr>
      <cdr:grpSpPr>
        <a:xfrm xmlns:a="http://schemas.openxmlformats.org/drawingml/2006/main">
          <a:off x="3905362" y="4083240"/>
          <a:ext cx="5714761" cy="317952"/>
          <a:chOff x="3867216" y="3997515"/>
          <a:chExt cx="5714865" cy="317927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3867216" y="3997515"/>
            <a:ext cx="914352" cy="2305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9134442" y="4101958"/>
            <a:ext cx="447639" cy="21348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-16.2</a:t>
            </a:r>
          </a:p>
        </cdr:txBody>
      </cdr:sp>
    </cdr:grpSp>
  </cdr:relSizeAnchor>
  <cdr:relSizeAnchor xmlns:cdr="http://schemas.openxmlformats.org/drawingml/2006/chartDrawing">
    <cdr:from>
      <cdr:x>0.33497</cdr:x>
      <cdr:y>0.78177</cdr:y>
    </cdr:from>
    <cdr:to>
      <cdr:x>0.82801</cdr:x>
      <cdr:y>0.83737</cdr:y>
    </cdr:to>
    <cdr:grpSp>
      <cdr:nvGrpSpPr>
        <cdr:cNvPr id="6" name="Group 5"/>
        <cdr:cNvGrpSpPr/>
      </cdr:nvGrpSpPr>
      <cdr:grpSpPr>
        <a:xfrm xmlns:a="http://schemas.openxmlformats.org/drawingml/2006/main">
          <a:off x="3895709" y="4616743"/>
          <a:ext cx="5734067" cy="328346"/>
          <a:chOff x="3848142" y="4626251"/>
          <a:chExt cx="5733974" cy="328355"/>
        </a:xfrm>
      </cdr:grpSpPr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3848142" y="4626251"/>
            <a:ext cx="914353" cy="2304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 Tide</a:t>
            </a:r>
          </a:p>
        </cdr:txBody>
      </cdr:sp>
      <cdr:sp macro="" textlink="">
        <cdr:nvSpPr>
          <cdr:cNvPr id="11" name="TextBox 2"/>
          <cdr:cNvSpPr txBox="1"/>
        </cdr:nvSpPr>
        <cdr:spPr>
          <a:xfrm xmlns:a="http://schemas.openxmlformats.org/drawingml/2006/main">
            <a:off x="9134477" y="4741181"/>
            <a:ext cx="447639" cy="2134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-22.4</a:t>
            </a:r>
          </a:p>
        </cdr:txBody>
      </cdr:sp>
    </cdr:grpSp>
  </cdr:relSizeAnchor>
  <cdr:relSizeAnchor xmlns:cdr="http://schemas.openxmlformats.org/drawingml/2006/chartDrawing">
    <cdr:from>
      <cdr:x>0.3317</cdr:x>
      <cdr:y>0.18065</cdr:y>
    </cdr:from>
    <cdr:to>
      <cdr:x>0.41032</cdr:x>
      <cdr:y>0.21969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857625" y="1066800"/>
          <a:ext cx="914352" cy="23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0.78624</cdr:x>
      <cdr:y>0.19355</cdr:y>
    </cdr:from>
    <cdr:to>
      <cdr:x>0.82473</cdr:x>
      <cdr:y>0.2297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9144000" y="1143000"/>
          <a:ext cx="447640" cy="21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18.8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9524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0.24406</cdr:x>
      <cdr:y>0.16564</cdr:y>
    </cdr:from>
    <cdr:to>
      <cdr:x>0.80799</cdr:x>
      <cdr:y>0.2038</cdr:y>
    </cdr:to>
    <cdr:grpSp>
      <cdr:nvGrpSpPr>
        <cdr:cNvPr id="16" name="Group 15"/>
        <cdr:cNvGrpSpPr/>
      </cdr:nvGrpSpPr>
      <cdr:grpSpPr>
        <a:xfrm xmlns:a="http://schemas.openxmlformats.org/drawingml/2006/main">
          <a:off x="2847722" y="978187"/>
          <a:ext cx="6580006" cy="225354"/>
          <a:chOff x="2857290" y="930589"/>
          <a:chExt cx="6580005" cy="22535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2857290" y="930589"/>
            <a:ext cx="920382" cy="2053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Max High Tide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8977105" y="933423"/>
            <a:ext cx="460190" cy="2225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18.7</a:t>
            </a:r>
          </a:p>
        </cdr:txBody>
      </cdr:sp>
    </cdr:grpSp>
  </cdr:relSizeAnchor>
  <cdr:relSizeAnchor xmlns:cdr="http://schemas.openxmlformats.org/drawingml/2006/chartDrawing">
    <cdr:from>
      <cdr:x>0.24568</cdr:x>
      <cdr:y>0.2442</cdr:y>
    </cdr:from>
    <cdr:to>
      <cdr:x>0.80962</cdr:x>
      <cdr:y>0.28348</cdr:y>
    </cdr:to>
    <cdr:grpSp>
      <cdr:nvGrpSpPr>
        <cdr:cNvPr id="15" name="Group 14"/>
        <cdr:cNvGrpSpPr/>
      </cdr:nvGrpSpPr>
      <cdr:grpSpPr>
        <a:xfrm xmlns:a="http://schemas.openxmlformats.org/drawingml/2006/main">
          <a:off x="2866625" y="1442123"/>
          <a:ext cx="6580122" cy="231968"/>
          <a:chOff x="2866625" y="1404033"/>
          <a:chExt cx="6580122" cy="231968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2866625" y="1404033"/>
            <a:ext cx="920498" cy="205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</a:t>
            </a:r>
            <a:r>
              <a:rPr lang="en-US" sz="1100" b="1" baseline="0"/>
              <a:t> High High Water</a:t>
            </a:r>
            <a:endParaRPr lang="en-US" sz="1100" b="1"/>
          </a:p>
        </cdr:txBody>
      </cdr:sp>
      <cdr:sp macro="" textlink="">
        <cdr:nvSpPr>
          <cdr:cNvPr id="5" name="TextBox 2"/>
          <cdr:cNvSpPr txBox="1"/>
        </cdr:nvSpPr>
        <cdr:spPr>
          <a:xfrm xmlns:a="http://schemas.openxmlformats.org/drawingml/2006/main">
            <a:off x="8986439" y="1413540"/>
            <a:ext cx="460308" cy="22246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13.3</a:t>
            </a:r>
          </a:p>
        </cdr:txBody>
      </cdr:sp>
    </cdr:grpSp>
  </cdr:relSizeAnchor>
  <cdr:relSizeAnchor xmlns:cdr="http://schemas.openxmlformats.org/drawingml/2006/chartDrawing">
    <cdr:from>
      <cdr:x>0.24243</cdr:x>
      <cdr:y>0.6997</cdr:y>
    </cdr:from>
    <cdr:to>
      <cdr:x>0.80636</cdr:x>
      <cdr:y>0.73738</cdr:y>
    </cdr:to>
    <cdr:grpSp>
      <cdr:nvGrpSpPr>
        <cdr:cNvPr id="13" name="Group 12"/>
        <cdr:cNvGrpSpPr/>
      </cdr:nvGrpSpPr>
      <cdr:grpSpPr>
        <a:xfrm xmlns:a="http://schemas.openxmlformats.org/drawingml/2006/main">
          <a:off x="2828703" y="4132078"/>
          <a:ext cx="6580005" cy="222520"/>
          <a:chOff x="2857290" y="4103496"/>
          <a:chExt cx="6580005" cy="222519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2857290" y="4120681"/>
            <a:ext cx="920382" cy="2053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8977105" y="4103496"/>
            <a:ext cx="460190" cy="22251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-20.0</a:t>
            </a:r>
          </a:p>
        </cdr:txBody>
      </cdr:sp>
    </cdr:grpSp>
  </cdr:relSizeAnchor>
  <cdr:relSizeAnchor xmlns:cdr="http://schemas.openxmlformats.org/drawingml/2006/chartDrawing">
    <cdr:from>
      <cdr:x>0.24242</cdr:x>
      <cdr:y>0.78236</cdr:y>
    </cdr:from>
    <cdr:to>
      <cdr:x>0.80717</cdr:x>
      <cdr:y>0.82002</cdr:y>
    </cdr:to>
    <cdr:grpSp>
      <cdr:nvGrpSpPr>
        <cdr:cNvPr id="12" name="Group 11"/>
        <cdr:cNvGrpSpPr/>
      </cdr:nvGrpSpPr>
      <cdr:grpSpPr>
        <a:xfrm xmlns:a="http://schemas.openxmlformats.org/drawingml/2006/main">
          <a:off x="2828587" y="4620227"/>
          <a:ext cx="6589573" cy="222401"/>
          <a:chOff x="2866741" y="4620227"/>
          <a:chExt cx="6589573" cy="222401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2866741" y="4628672"/>
            <a:ext cx="920382" cy="2053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High Tide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8996124" y="4620227"/>
            <a:ext cx="460190" cy="22240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-26.2</a:t>
            </a:r>
          </a:p>
        </cdr:txBody>
      </cdr:sp>
    </cdr:grpSp>
  </cdr:relSizeAnchor>
  <cdr:relSizeAnchor xmlns:cdr="http://schemas.openxmlformats.org/drawingml/2006/chartDrawing">
    <cdr:from>
      <cdr:x>0.24653</cdr:x>
      <cdr:y>0.31114</cdr:y>
    </cdr:from>
    <cdr:to>
      <cdr:x>0.80964</cdr:x>
      <cdr:y>0.34929</cdr:y>
    </cdr:to>
    <cdr:grpSp>
      <cdr:nvGrpSpPr>
        <cdr:cNvPr id="14" name="Group 13"/>
        <cdr:cNvGrpSpPr/>
      </cdr:nvGrpSpPr>
      <cdr:grpSpPr>
        <a:xfrm xmlns:a="http://schemas.openxmlformats.org/drawingml/2006/main">
          <a:off x="2876543" y="1837437"/>
          <a:ext cx="6570437" cy="225295"/>
          <a:chOff x="2876543" y="1589761"/>
          <a:chExt cx="6570437" cy="225294"/>
        </a:xfrm>
      </cdr:grpSpPr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2876543" y="1589761"/>
            <a:ext cx="920381" cy="205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Calibri"/>
                <a:ea typeface="+mn-ea"/>
                <a:cs typeface="+mn-cs"/>
              </a:rPr>
              <a:t>1 percent AEP WS Elev</a:t>
            </a:r>
            <a:endParaRPr lang="en-US">
              <a:effectLst/>
            </a:endParaRPr>
          </a:p>
        </cdr:txBody>
      </cdr:sp>
      <cdr:sp macro="" textlink="">
        <cdr:nvSpPr>
          <cdr:cNvPr id="11" name="TextBox 2"/>
          <cdr:cNvSpPr txBox="1"/>
        </cdr:nvSpPr>
        <cdr:spPr>
          <a:xfrm xmlns:a="http://schemas.openxmlformats.org/drawingml/2006/main">
            <a:off x="8986789" y="1592595"/>
            <a:ext cx="460191" cy="22246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/>
              <a:t>11.1</a:t>
            </a:r>
          </a:p>
        </cdr:txBody>
      </cdr:sp>
    </cdr:grp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123825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0.27667</cdr:x>
      <cdr:y>0.15112</cdr:y>
    </cdr:from>
    <cdr:to>
      <cdr:x>0.36334</cdr:x>
      <cdr:y>0.19193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62300" y="892466"/>
          <a:ext cx="990638" cy="24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0.78416</cdr:x>
      <cdr:y>0.16854</cdr:y>
    </cdr:from>
    <cdr:to>
      <cdr:x>0.8225</cdr:x>
      <cdr:y>0.20279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62949" y="995305"/>
          <a:ext cx="438226" cy="202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19.5</a:t>
          </a:r>
        </a:p>
      </cdr:txBody>
    </cdr:sp>
  </cdr:relSizeAnchor>
  <cdr:relSizeAnchor xmlns:cdr="http://schemas.openxmlformats.org/drawingml/2006/chartDrawing">
    <cdr:from>
      <cdr:x>0.2775</cdr:x>
      <cdr:y>0.22583</cdr:y>
    </cdr:from>
    <cdr:to>
      <cdr:x>0.3575</cdr:x>
      <cdr:y>0.26774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71825" y="1333641"/>
          <a:ext cx="914400" cy="24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</a:t>
          </a:r>
          <a:r>
            <a:rPr lang="en-US" sz="1100" b="1" baseline="0"/>
            <a:t> High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0.7825</cdr:x>
      <cdr:y>0.23865</cdr:y>
    </cdr:from>
    <cdr:to>
      <cdr:x>0.82084</cdr:x>
      <cdr:y>0.2729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8943975" y="1409323"/>
          <a:ext cx="438226" cy="20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14.4</a:t>
          </a:r>
        </a:p>
      </cdr:txBody>
    </cdr:sp>
  </cdr:relSizeAnchor>
  <cdr:relSizeAnchor xmlns:cdr="http://schemas.openxmlformats.org/drawingml/2006/chartDrawing">
    <cdr:from>
      <cdr:x>0.27834</cdr:x>
      <cdr:y>0.67901</cdr:y>
    </cdr:from>
    <cdr:to>
      <cdr:x>0.81917</cdr:x>
      <cdr:y>0.74193</cdr:y>
    </cdr:to>
    <cdr:grpSp>
      <cdr:nvGrpSpPr>
        <cdr:cNvPr id="13" name="Group 12"/>
        <cdr:cNvGrpSpPr/>
      </cdr:nvGrpSpPr>
      <cdr:grpSpPr>
        <a:xfrm xmlns:a="http://schemas.openxmlformats.org/drawingml/2006/main">
          <a:off x="3181426" y="4009894"/>
          <a:ext cx="6181687" cy="371574"/>
          <a:chOff x="3181426" y="4133732"/>
          <a:chExt cx="6181687" cy="371574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3181426" y="4133732"/>
            <a:ext cx="1428750" cy="2477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8925001" y="4247472"/>
            <a:ext cx="438112" cy="2578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-18.9</a:t>
            </a:r>
          </a:p>
        </cdr:txBody>
      </cdr:sp>
    </cdr:grpSp>
  </cdr:relSizeAnchor>
  <cdr:relSizeAnchor xmlns:cdr="http://schemas.openxmlformats.org/drawingml/2006/chartDrawing">
    <cdr:from>
      <cdr:x>0.27916</cdr:x>
      <cdr:y>0.7678</cdr:y>
    </cdr:from>
    <cdr:to>
      <cdr:x>0.81999</cdr:x>
      <cdr:y>0.82743</cdr:y>
    </cdr:to>
    <cdr:grpSp>
      <cdr:nvGrpSpPr>
        <cdr:cNvPr id="12" name="Group 11"/>
        <cdr:cNvGrpSpPr/>
      </cdr:nvGrpSpPr>
      <cdr:grpSpPr>
        <a:xfrm xmlns:a="http://schemas.openxmlformats.org/drawingml/2006/main">
          <a:off x="3190799" y="4534243"/>
          <a:ext cx="6181687" cy="352145"/>
          <a:chOff x="3181312" y="4696172"/>
          <a:chExt cx="6181687" cy="352145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3181312" y="4696172"/>
            <a:ext cx="914400" cy="23775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 Tide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8924887" y="4789538"/>
            <a:ext cx="438112" cy="2587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-25.3</a:t>
            </a:r>
          </a:p>
        </cdr:txBody>
      </cdr:sp>
    </cdr:grpSp>
  </cdr:relSizeAnchor>
  <cdr:relSizeAnchor xmlns:cdr="http://schemas.openxmlformats.org/drawingml/2006/chartDrawing">
    <cdr:from>
      <cdr:x>0.27667</cdr:x>
      <cdr:y>0.18409</cdr:y>
    </cdr:from>
    <cdr:to>
      <cdr:x>0.35667</cdr:x>
      <cdr:y>0.21697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62300" y="1087170"/>
          <a:ext cx="914400" cy="194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0.78417</cdr:x>
      <cdr:y>0.19506</cdr:y>
    </cdr:from>
    <cdr:to>
      <cdr:x>0.82251</cdr:x>
      <cdr:y>0.22931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963063" y="1151919"/>
          <a:ext cx="438226" cy="202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17.8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1276350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0.36158</cdr:x>
      <cdr:y>0.0485</cdr:y>
    </cdr:from>
    <cdr:to>
      <cdr:x>0.72232</cdr:x>
      <cdr:y>0.09194</cdr:y>
    </cdr:to>
    <cdr:grpSp>
      <cdr:nvGrpSpPr>
        <cdr:cNvPr id="16" name="Group 15"/>
        <cdr:cNvGrpSpPr/>
      </cdr:nvGrpSpPr>
      <cdr:grpSpPr>
        <a:xfrm xmlns:a="http://schemas.openxmlformats.org/drawingml/2006/main">
          <a:off x="4229293" y="286417"/>
          <a:ext cx="4219467" cy="256535"/>
          <a:chOff x="4257833" y="267342"/>
          <a:chExt cx="4219467" cy="25653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4257833" y="267342"/>
            <a:ext cx="914331" cy="2565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Max High Tide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562852" y="288188"/>
            <a:ext cx="914448" cy="2258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20.9</a:t>
            </a:r>
          </a:p>
        </cdr:txBody>
      </cdr:sp>
    </cdr:grpSp>
  </cdr:relSizeAnchor>
  <cdr:relSizeAnchor xmlns:cdr="http://schemas.openxmlformats.org/drawingml/2006/chartDrawing">
    <cdr:from>
      <cdr:x>0.36076</cdr:x>
      <cdr:y>0.15727</cdr:y>
    </cdr:from>
    <cdr:to>
      <cdr:x>0.72069</cdr:x>
      <cdr:y>0.19583</cdr:y>
    </cdr:to>
    <cdr:grpSp>
      <cdr:nvGrpSpPr>
        <cdr:cNvPr id="15" name="Group 14"/>
        <cdr:cNvGrpSpPr/>
      </cdr:nvGrpSpPr>
      <cdr:grpSpPr>
        <a:xfrm xmlns:a="http://schemas.openxmlformats.org/drawingml/2006/main">
          <a:off x="4219701" y="928758"/>
          <a:ext cx="4209994" cy="227716"/>
          <a:chOff x="4229176" y="938266"/>
          <a:chExt cx="4209993" cy="227716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4229176" y="938266"/>
            <a:ext cx="914448" cy="2025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High High Water</a:t>
            </a:r>
          </a:p>
        </cdr:txBody>
      </cdr:sp>
      <cdr:sp macro="" textlink="">
        <cdr:nvSpPr>
          <cdr:cNvPr id="5" name="TextBox 2"/>
          <cdr:cNvSpPr txBox="1"/>
        </cdr:nvSpPr>
        <cdr:spPr>
          <a:xfrm xmlns:a="http://schemas.openxmlformats.org/drawingml/2006/main">
            <a:off x="7524838" y="940037"/>
            <a:ext cx="914331" cy="2259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16.5</a:t>
            </a:r>
          </a:p>
        </cdr:txBody>
      </cdr:sp>
    </cdr:grpSp>
  </cdr:relSizeAnchor>
  <cdr:relSizeAnchor xmlns:cdr="http://schemas.openxmlformats.org/drawingml/2006/chartDrawing">
    <cdr:from>
      <cdr:x>0.36237</cdr:x>
      <cdr:y>0.52315</cdr:y>
    </cdr:from>
    <cdr:to>
      <cdr:x>0.72964</cdr:x>
      <cdr:y>0.56552</cdr:y>
    </cdr:to>
    <cdr:grpSp>
      <cdr:nvGrpSpPr>
        <cdr:cNvPr id="13" name="Group 12"/>
        <cdr:cNvGrpSpPr/>
      </cdr:nvGrpSpPr>
      <cdr:grpSpPr>
        <a:xfrm xmlns:a="http://schemas.openxmlformats.org/drawingml/2006/main">
          <a:off x="4238533" y="3089462"/>
          <a:ext cx="4295847" cy="250216"/>
          <a:chOff x="4229059" y="3175210"/>
          <a:chExt cx="4295847" cy="250216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4229059" y="3222868"/>
            <a:ext cx="914448" cy="2025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7610575" y="3175210"/>
            <a:ext cx="914331" cy="2259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1.1</a:t>
            </a:r>
          </a:p>
        </cdr:txBody>
      </cdr:sp>
    </cdr:grpSp>
  </cdr:relSizeAnchor>
  <cdr:relSizeAnchor xmlns:cdr="http://schemas.openxmlformats.org/drawingml/2006/chartDrawing">
    <cdr:from>
      <cdr:x>0.35749</cdr:x>
      <cdr:y>0.6369</cdr:y>
    </cdr:from>
    <cdr:to>
      <cdr:x>0.71987</cdr:x>
      <cdr:y>0.67605</cdr:y>
    </cdr:to>
    <cdr:grpSp>
      <cdr:nvGrpSpPr>
        <cdr:cNvPr id="12" name="Group 11"/>
        <cdr:cNvGrpSpPr/>
      </cdr:nvGrpSpPr>
      <cdr:grpSpPr>
        <a:xfrm xmlns:a="http://schemas.openxmlformats.org/drawingml/2006/main">
          <a:off x="4181453" y="3761213"/>
          <a:ext cx="4238650" cy="231200"/>
          <a:chOff x="4229059" y="3865977"/>
          <a:chExt cx="4238650" cy="231200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4229059" y="3894618"/>
            <a:ext cx="914331" cy="2025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7553261" y="3865977"/>
            <a:ext cx="914448" cy="2259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-3.5</a:t>
            </a:r>
          </a:p>
        </cdr:txBody>
      </cdr:sp>
    </cdr:grpSp>
  </cdr:relSizeAnchor>
  <cdr:relSizeAnchor xmlns:cdr="http://schemas.openxmlformats.org/drawingml/2006/chartDrawing">
    <cdr:from>
      <cdr:x>0.36237</cdr:x>
      <cdr:y>0.48033</cdr:y>
    </cdr:from>
    <cdr:to>
      <cdr:x>0.72963</cdr:x>
      <cdr:y>0.51859</cdr:y>
    </cdr:to>
    <cdr:grpSp>
      <cdr:nvGrpSpPr>
        <cdr:cNvPr id="14" name="Group 13"/>
        <cdr:cNvGrpSpPr/>
      </cdr:nvGrpSpPr>
      <cdr:grpSpPr>
        <a:xfrm xmlns:a="http://schemas.openxmlformats.org/drawingml/2006/main">
          <a:off x="4238533" y="2836589"/>
          <a:ext cx="4295730" cy="225944"/>
          <a:chOff x="4229059" y="2912770"/>
          <a:chExt cx="4295730" cy="225944"/>
        </a:xfrm>
      </cdr:grpSpPr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4229059" y="2922337"/>
            <a:ext cx="914448" cy="2025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Calibri"/>
                <a:ea typeface="+mn-ea"/>
                <a:cs typeface="+mn-cs"/>
              </a:rPr>
              <a:t>1 percent AEP WS Elev</a:t>
            </a:r>
            <a:endParaRPr lang="en-US">
              <a:effectLst/>
            </a:endParaRPr>
          </a:p>
        </cdr:txBody>
      </cdr:sp>
      <cdr:sp macro="" textlink="">
        <cdr:nvSpPr>
          <cdr:cNvPr id="11" name="TextBox 2"/>
          <cdr:cNvSpPr txBox="1"/>
        </cdr:nvSpPr>
        <cdr:spPr>
          <a:xfrm xmlns:a="http://schemas.openxmlformats.org/drawingml/2006/main">
            <a:off x="7610458" y="2912770"/>
            <a:ext cx="914331" cy="2259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/>
              <a:t>1.5</a:t>
            </a:r>
          </a:p>
        </cdr:txBody>
      </cdr:sp>
    </cdr:grp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152400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0.36694</cdr:x>
      <cdr:y>0.28386</cdr:y>
    </cdr:from>
    <cdr:to>
      <cdr:x>0.68265</cdr:x>
      <cdr:y>0.33337</cdr:y>
    </cdr:to>
    <cdr:grpSp>
      <cdr:nvGrpSpPr>
        <cdr:cNvPr id="16" name="Group 15"/>
        <cdr:cNvGrpSpPr/>
      </cdr:nvGrpSpPr>
      <cdr:grpSpPr>
        <a:xfrm xmlns:a="http://schemas.openxmlformats.org/drawingml/2006/main">
          <a:off x="4229075" y="1676335"/>
          <a:ext cx="3638637" cy="292382"/>
          <a:chOff x="4248092" y="1571572"/>
          <a:chExt cx="3638670" cy="292390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4248092" y="1571572"/>
            <a:ext cx="914413" cy="20793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Max High Tide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6972349" y="1664298"/>
            <a:ext cx="914413" cy="1996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/>
              <a:t>17.9</a:t>
            </a:r>
          </a:p>
        </cdr:txBody>
      </cdr:sp>
    </cdr:grpSp>
  </cdr:relSizeAnchor>
  <cdr:relSizeAnchor xmlns:cdr="http://schemas.openxmlformats.org/drawingml/2006/chartDrawing">
    <cdr:from>
      <cdr:x>0.36777</cdr:x>
      <cdr:y>0.38066</cdr:y>
    </cdr:from>
    <cdr:to>
      <cdr:x>0.68347</cdr:x>
      <cdr:y>0.4221</cdr:y>
    </cdr:to>
    <cdr:grpSp>
      <cdr:nvGrpSpPr>
        <cdr:cNvPr id="15" name="Group 14"/>
        <cdr:cNvGrpSpPr/>
      </cdr:nvGrpSpPr>
      <cdr:grpSpPr>
        <a:xfrm xmlns:a="http://schemas.openxmlformats.org/drawingml/2006/main">
          <a:off x="4238641" y="2247988"/>
          <a:ext cx="3638522" cy="244724"/>
          <a:chOff x="4238641" y="2133716"/>
          <a:chExt cx="3638522" cy="244724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4238641" y="2133716"/>
            <a:ext cx="914414" cy="207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High High Water</a:t>
            </a:r>
          </a:p>
        </cdr:txBody>
      </cdr:sp>
      <cdr:sp macro="" textlink="">
        <cdr:nvSpPr>
          <cdr:cNvPr id="5" name="TextBox 2"/>
          <cdr:cNvSpPr txBox="1"/>
        </cdr:nvSpPr>
        <cdr:spPr>
          <a:xfrm xmlns:a="http://schemas.openxmlformats.org/drawingml/2006/main">
            <a:off x="6962749" y="2178834"/>
            <a:ext cx="914414" cy="1996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13.3</a:t>
            </a:r>
          </a:p>
        </cdr:txBody>
      </cdr:sp>
    </cdr:grpSp>
  </cdr:relSizeAnchor>
  <cdr:relSizeAnchor xmlns:cdr="http://schemas.openxmlformats.org/drawingml/2006/chartDrawing">
    <cdr:from>
      <cdr:x>0.36859</cdr:x>
      <cdr:y>0.71551</cdr:y>
    </cdr:from>
    <cdr:to>
      <cdr:x>0.68346</cdr:x>
      <cdr:y>0.7634</cdr:y>
    </cdr:to>
    <cdr:grpSp>
      <cdr:nvGrpSpPr>
        <cdr:cNvPr id="13" name="Group 12"/>
        <cdr:cNvGrpSpPr/>
      </cdr:nvGrpSpPr>
      <cdr:grpSpPr>
        <a:xfrm xmlns:a="http://schemas.openxmlformats.org/drawingml/2006/main">
          <a:off x="4248092" y="4225444"/>
          <a:ext cx="3628955" cy="282815"/>
          <a:chOff x="4229075" y="4082590"/>
          <a:chExt cx="3628956" cy="28281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4229075" y="4082590"/>
            <a:ext cx="914414" cy="207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6943617" y="4165799"/>
            <a:ext cx="914414" cy="1996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-2.9</a:t>
            </a:r>
          </a:p>
        </cdr:txBody>
      </cdr:sp>
    </cdr:grpSp>
  </cdr:relSizeAnchor>
  <cdr:relSizeAnchor xmlns:cdr="http://schemas.openxmlformats.org/drawingml/2006/chartDrawing">
    <cdr:from>
      <cdr:x>0.36776</cdr:x>
      <cdr:y>0.8129</cdr:y>
    </cdr:from>
    <cdr:to>
      <cdr:x>0.681</cdr:x>
      <cdr:y>0.8495</cdr:y>
    </cdr:to>
    <cdr:grpSp>
      <cdr:nvGrpSpPr>
        <cdr:cNvPr id="10" name="Group 9"/>
        <cdr:cNvGrpSpPr/>
      </cdr:nvGrpSpPr>
      <cdr:grpSpPr>
        <a:xfrm xmlns:a="http://schemas.openxmlformats.org/drawingml/2006/main">
          <a:off x="4238526" y="4800581"/>
          <a:ext cx="3610169" cy="216141"/>
          <a:chOff x="4248092" y="4695817"/>
          <a:chExt cx="3610128" cy="216157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4248092" y="4695817"/>
            <a:ext cx="914413" cy="207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 Tide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6943807" y="4712309"/>
            <a:ext cx="914413" cy="19966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-7.9</a:t>
            </a:r>
          </a:p>
        </cdr:txBody>
      </cdr:sp>
    </cdr:grpSp>
  </cdr:relSizeAnchor>
  <cdr:relSizeAnchor xmlns:cdr="http://schemas.openxmlformats.org/drawingml/2006/chartDrawing">
    <cdr:from>
      <cdr:x>0.36859</cdr:x>
      <cdr:y>0.42254</cdr:y>
    </cdr:from>
    <cdr:to>
      <cdr:x>0.68182</cdr:x>
      <cdr:y>0.46881</cdr:y>
    </cdr:to>
    <cdr:grpSp>
      <cdr:nvGrpSpPr>
        <cdr:cNvPr id="14" name="Group 13"/>
        <cdr:cNvGrpSpPr/>
      </cdr:nvGrpSpPr>
      <cdr:grpSpPr>
        <a:xfrm xmlns:a="http://schemas.openxmlformats.org/drawingml/2006/main">
          <a:off x="4248092" y="2495310"/>
          <a:ext cx="3610054" cy="273247"/>
          <a:chOff x="4248092" y="2352456"/>
          <a:chExt cx="3610054" cy="273247"/>
        </a:xfrm>
      </cdr:grpSpPr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4248092" y="2352456"/>
            <a:ext cx="914413" cy="207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Calibri"/>
                <a:ea typeface="+mn-ea"/>
                <a:cs typeface="+mn-cs"/>
              </a:rPr>
              <a:t>1 percent AEP WS Elev</a:t>
            </a:r>
            <a:endParaRPr lang="en-US">
              <a:effectLst/>
            </a:endParaRPr>
          </a:p>
        </cdr:txBody>
      </cdr:sp>
      <cdr:sp macro="" textlink="">
        <cdr:nvSpPr>
          <cdr:cNvPr id="12" name="TextBox 2"/>
          <cdr:cNvSpPr txBox="1"/>
        </cdr:nvSpPr>
        <cdr:spPr>
          <a:xfrm xmlns:a="http://schemas.openxmlformats.org/drawingml/2006/main">
            <a:off x="6943733" y="2426098"/>
            <a:ext cx="914413" cy="19960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/>
              <a:t>11.4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0.78289</cdr:x>
      <cdr:y>0.26989</cdr:y>
    </cdr:from>
    <cdr:to>
      <cdr:x>0.94285</cdr:x>
      <cdr:y>0.41989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9090075" y="1593858"/>
          <a:ext cx="1857292" cy="8858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 1.7</a:t>
          </a:r>
          <a:r>
            <a:rPr lang="en-US" sz="1100" b="1" baseline="0"/>
            <a:t>    </a:t>
          </a:r>
          <a:r>
            <a:rPr lang="en-US" sz="1100" b="1"/>
            <a:t>Max High Tide</a:t>
          </a:r>
        </a:p>
        <a:p xmlns:a="http://schemas.openxmlformats.org/drawingml/2006/main">
          <a:r>
            <a:rPr lang="en-US" sz="1100" b="1"/>
            <a:t> 1.5</a:t>
          </a:r>
          <a:r>
            <a:rPr lang="en-US" sz="1100" b="1" baseline="0"/>
            <a:t>    Mean High High Water</a:t>
          </a:r>
        </a:p>
        <a:p xmlns:a="http://schemas.openxmlformats.org/drawingml/2006/main">
          <a:endParaRPr lang="en-US" sz="1100" b="1" baseline="0"/>
        </a:p>
        <a:p xmlns:a="http://schemas.openxmlformats.org/drawingml/2006/main">
          <a:r>
            <a:rPr lang="en-US" sz="1100" b="1" baseline="0"/>
            <a:t> 0.0    Mean Low Low Water</a:t>
          </a:r>
        </a:p>
        <a:p xmlns:a="http://schemas.openxmlformats.org/drawingml/2006/main">
          <a:r>
            <a:rPr lang="en-US" sz="1100" b="1" baseline="0"/>
            <a:t>-0.5    Max Low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0.71766</cdr:x>
      <cdr:y>0.29516</cdr:y>
    </cdr:from>
    <cdr:to>
      <cdr:x>0.79007</cdr:x>
      <cdr:y>0.34516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401050" y="1743075"/>
          <a:ext cx="847725" cy="295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0.71806</cdr:x>
      <cdr:y>0.325</cdr:y>
    </cdr:from>
    <cdr:to>
      <cdr:x>0.79048</cdr:x>
      <cdr:y>0.34919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405813" y="1919288"/>
          <a:ext cx="847725" cy="142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0.71725</cdr:x>
      <cdr:y>0.37177</cdr:y>
    </cdr:from>
    <cdr:to>
      <cdr:x>0.79089</cdr:x>
      <cdr:y>0.37823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8396288" y="2195513"/>
          <a:ext cx="862012" cy="38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0.71766</cdr:x>
      <cdr:y>0.38065</cdr:y>
    </cdr:from>
    <cdr:to>
      <cdr:x>0.78885</cdr:x>
      <cdr:y>0.40887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401050" y="2247900"/>
          <a:ext cx="833438" cy="1666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14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0.75204</cdr:x>
      <cdr:y>0.24103</cdr:y>
    </cdr:from>
    <cdr:to>
      <cdr:x>0.78484</cdr:x>
      <cdr:y>0.28692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746266" y="1423412"/>
          <a:ext cx="381465" cy="27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11.7</a:t>
          </a:r>
        </a:p>
      </cdr:txBody>
    </cdr:sp>
  </cdr:relSizeAnchor>
  <cdr:relSizeAnchor xmlns:cdr="http://schemas.openxmlformats.org/drawingml/2006/chartDrawing">
    <cdr:from>
      <cdr:x>0.2107</cdr:x>
      <cdr:y>0.29631</cdr:y>
    </cdr:from>
    <cdr:to>
      <cdr:x>0.29144</cdr:x>
      <cdr:y>0.3418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0469" y="1749847"/>
          <a:ext cx="939006" cy="268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</a:t>
          </a:r>
        </a:p>
      </cdr:txBody>
    </cdr:sp>
  </cdr:relSizeAnchor>
  <cdr:relSizeAnchor xmlns:cdr="http://schemas.openxmlformats.org/drawingml/2006/chartDrawing">
    <cdr:from>
      <cdr:x>0.20824</cdr:x>
      <cdr:y>0.76361</cdr:y>
    </cdr:from>
    <cdr:to>
      <cdr:x>0.28898</cdr:x>
      <cdr:y>0.80912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21790" y="4509484"/>
          <a:ext cx="939006" cy="26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</a:t>
          </a:r>
        </a:p>
      </cdr:txBody>
    </cdr:sp>
  </cdr:relSizeAnchor>
  <cdr:relSizeAnchor xmlns:cdr="http://schemas.openxmlformats.org/drawingml/2006/chartDrawing">
    <cdr:from>
      <cdr:x>0.20824</cdr:x>
      <cdr:y>0.34944</cdr:y>
    </cdr:from>
    <cdr:to>
      <cdr:x>0.28898</cdr:x>
      <cdr:y>0.39495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21894" y="2063644"/>
          <a:ext cx="939006" cy="26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</a:t>
          </a:r>
          <a:r>
            <a:rPr lang="en-US" sz="1100" b="1" baseline="0"/>
            <a:t> High High Water</a:t>
          </a:r>
        </a:p>
      </cdr:txBody>
    </cdr:sp>
  </cdr:relSizeAnchor>
  <cdr:relSizeAnchor xmlns:cdr="http://schemas.openxmlformats.org/drawingml/2006/chartDrawing">
    <cdr:from>
      <cdr:x>0.75297</cdr:x>
      <cdr:y>0.29385</cdr:y>
    </cdr:from>
    <cdr:to>
      <cdr:x>0.78577</cdr:x>
      <cdr:y>0.34461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757048" y="1735345"/>
          <a:ext cx="381464" cy="29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11.4</a:t>
          </a:r>
        </a:p>
      </cdr:txBody>
    </cdr:sp>
  </cdr:relSizeAnchor>
  <cdr:relSizeAnchor xmlns:cdr="http://schemas.openxmlformats.org/drawingml/2006/chartDrawing">
    <cdr:from>
      <cdr:x>0.75601</cdr:x>
      <cdr:y>0.77069</cdr:y>
    </cdr:from>
    <cdr:to>
      <cdr:x>0.79638</cdr:x>
      <cdr:y>0.82145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792392" y="4551282"/>
          <a:ext cx="469503" cy="299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-2.9</a:t>
          </a:r>
        </a:p>
      </cdr:txBody>
    </cdr:sp>
  </cdr:relSizeAnchor>
  <cdr:relSizeAnchor xmlns:cdr="http://schemas.openxmlformats.org/drawingml/2006/chartDrawing">
    <cdr:from>
      <cdr:x>0.75455</cdr:x>
      <cdr:y>0.35045</cdr:y>
    </cdr:from>
    <cdr:to>
      <cdr:x>0.78735</cdr:x>
      <cdr:y>0.4012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775424" y="2069564"/>
          <a:ext cx="381463" cy="299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8.6</a:t>
          </a:r>
        </a:p>
      </cdr:txBody>
    </cdr:sp>
  </cdr:relSizeAnchor>
  <cdr:relSizeAnchor xmlns:cdr="http://schemas.openxmlformats.org/drawingml/2006/chartDrawing">
    <cdr:from>
      <cdr:x>0.20977</cdr:x>
      <cdr:y>0.23871</cdr:y>
    </cdr:from>
    <cdr:to>
      <cdr:x>0.29051</cdr:x>
      <cdr:y>0.28421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39677" y="1409711"/>
          <a:ext cx="939006" cy="26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0.20989</cdr:x>
      <cdr:y>0.66415</cdr:y>
    </cdr:from>
    <cdr:to>
      <cdr:x>0.29062</cdr:x>
      <cdr:y>0.70966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440968" y="3922146"/>
          <a:ext cx="939006" cy="26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0.75511</cdr:x>
      <cdr:y>0.67</cdr:y>
    </cdr:from>
    <cdr:to>
      <cdr:x>0.79968</cdr:x>
      <cdr:y>0.72076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781960" y="3956693"/>
          <a:ext cx="518349" cy="29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-0.1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1143000</xdr:colOff>
      <xdr:row>37</xdr:row>
      <xdr:rowOff>146562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0</xdr:rowOff>
    </xdr:from>
    <xdr:to>
      <xdr:col>16</xdr:col>
      <xdr:colOff>590550</xdr:colOff>
      <xdr:row>37</xdr:row>
      <xdr:rowOff>146562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0.35365</cdr:x>
      <cdr:y>0.29175</cdr:y>
    </cdr:from>
    <cdr:to>
      <cdr:x>0.50601</cdr:x>
      <cdr:y>0.3321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4" y="1790700"/>
          <a:ext cx="1809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0.35365</cdr:x>
      <cdr:y>0.40969</cdr:y>
    </cdr:from>
    <cdr:to>
      <cdr:x>0.50601</cdr:x>
      <cdr:y>0.45004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0525" y="2514600"/>
          <a:ext cx="1809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0.35445</cdr:x>
      <cdr:y>0.79145</cdr:y>
    </cdr:from>
    <cdr:to>
      <cdr:x>0.50682</cdr:x>
      <cdr:y>0.8318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10050" y="4857750"/>
          <a:ext cx="1809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0.35525</cdr:x>
      <cdr:y>0.48418</cdr:y>
    </cdr:from>
    <cdr:to>
      <cdr:x>0.50762</cdr:x>
      <cdr:y>0.52453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19575" y="2971800"/>
          <a:ext cx="1809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Tide</a:t>
          </a:r>
        </a:p>
      </cdr:txBody>
    </cdr:sp>
  </cdr:relSizeAnchor>
  <cdr:relSizeAnchor xmlns:cdr="http://schemas.openxmlformats.org/drawingml/2006/chartDrawing">
    <cdr:from>
      <cdr:x>0.35525</cdr:x>
      <cdr:y>0.72006</cdr:y>
    </cdr:from>
    <cdr:to>
      <cdr:x>0.50762</cdr:x>
      <cdr:y>0.76041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219575" y="4419600"/>
          <a:ext cx="1809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Tide</a:t>
          </a:r>
        </a:p>
      </cdr:txBody>
    </cdr:sp>
  </cdr:relSizeAnchor>
  <cdr:relSizeAnchor xmlns:cdr="http://schemas.openxmlformats.org/drawingml/2006/chartDrawing">
    <cdr:from>
      <cdr:x>0.7498</cdr:x>
      <cdr:y>0.28865</cdr:y>
    </cdr:from>
    <cdr:to>
      <cdr:x>0.78027</cdr:x>
      <cdr:y>0.32899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905875" y="1771650"/>
          <a:ext cx="3619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13.5</a:t>
          </a:r>
        </a:p>
      </cdr:txBody>
    </cdr:sp>
  </cdr:relSizeAnchor>
  <cdr:relSizeAnchor xmlns:cdr="http://schemas.openxmlformats.org/drawingml/2006/chartDrawing">
    <cdr:from>
      <cdr:x>0.7506</cdr:x>
      <cdr:y>0.40814</cdr:y>
    </cdr:from>
    <cdr:to>
      <cdr:x>0.78107</cdr:x>
      <cdr:y>0.44849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915400" y="2505075"/>
          <a:ext cx="3619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9.1</a:t>
          </a:r>
        </a:p>
      </cdr:txBody>
    </cdr:sp>
  </cdr:relSizeAnchor>
  <cdr:relSizeAnchor xmlns:cdr="http://schemas.openxmlformats.org/drawingml/2006/chartDrawing">
    <cdr:from>
      <cdr:x>0.7506</cdr:x>
      <cdr:y>0.48418</cdr:y>
    </cdr:from>
    <cdr:to>
      <cdr:x>0.78107</cdr:x>
      <cdr:y>0.52453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915400" y="2971800"/>
          <a:ext cx="3619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6.3</a:t>
          </a:r>
        </a:p>
      </cdr:txBody>
    </cdr:sp>
  </cdr:relSizeAnchor>
  <cdr:relSizeAnchor xmlns:cdr="http://schemas.openxmlformats.org/drawingml/2006/chartDrawing">
    <cdr:from>
      <cdr:x>0.7498</cdr:x>
      <cdr:y>0.72006</cdr:y>
    </cdr:from>
    <cdr:to>
      <cdr:x>0.78027</cdr:x>
      <cdr:y>0.76041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905875" y="4419600"/>
          <a:ext cx="3619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-2.4</a:t>
          </a:r>
        </a:p>
      </cdr:txBody>
    </cdr:sp>
  </cdr:relSizeAnchor>
  <cdr:relSizeAnchor xmlns:cdr="http://schemas.openxmlformats.org/drawingml/2006/chartDrawing">
    <cdr:from>
      <cdr:x>0.7498</cdr:x>
      <cdr:y>0.79455</cdr:y>
    </cdr:from>
    <cdr:to>
      <cdr:x>0.78027</cdr:x>
      <cdr:y>0.8349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905875" y="4876800"/>
          <a:ext cx="3619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-5.2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352425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0.23973</cdr:x>
      <cdr:y>0.16695</cdr:y>
    </cdr:from>
    <cdr:to>
      <cdr:x>0.3596</cdr:x>
      <cdr:y>0.21417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4148" y="942976"/>
          <a:ext cx="1362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0.23806</cdr:x>
      <cdr:y>0.24621</cdr:y>
    </cdr:from>
    <cdr:to>
      <cdr:x>0.35792</cdr:x>
      <cdr:y>0.29342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05100" y="1390650"/>
          <a:ext cx="1362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0.23973</cdr:x>
      <cdr:y>0.34064</cdr:y>
    </cdr:from>
    <cdr:to>
      <cdr:x>0.3596</cdr:x>
      <cdr:y>0.38786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24150" y="1924050"/>
          <a:ext cx="1362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0.23806</cdr:x>
      <cdr:y>0.65261</cdr:y>
    </cdr:from>
    <cdr:to>
      <cdr:x>0.35792</cdr:x>
      <cdr:y>0.69983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05100" y="3686175"/>
          <a:ext cx="1362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0.23973</cdr:x>
      <cdr:y>0.75042</cdr:y>
    </cdr:from>
    <cdr:to>
      <cdr:x>0.3596</cdr:x>
      <cdr:y>0.79764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24150" y="4238625"/>
          <a:ext cx="1362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0.68567</cdr:x>
      <cdr:y>0.24621</cdr:y>
    </cdr:from>
    <cdr:to>
      <cdr:x>0.72003</cdr:x>
      <cdr:y>0.29342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1451" y="1390650"/>
          <a:ext cx="3905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9.5</a:t>
          </a:r>
        </a:p>
      </cdr:txBody>
    </cdr:sp>
  </cdr:relSizeAnchor>
  <cdr:relSizeAnchor xmlns:cdr="http://schemas.openxmlformats.org/drawingml/2006/chartDrawing">
    <cdr:from>
      <cdr:x>0.68483</cdr:x>
      <cdr:y>0.34233</cdr:y>
    </cdr:from>
    <cdr:to>
      <cdr:x>0.7192</cdr:x>
      <cdr:y>0.38954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781925" y="1933575"/>
          <a:ext cx="3905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6.8</a:t>
          </a:r>
        </a:p>
      </cdr:txBody>
    </cdr:sp>
  </cdr:relSizeAnchor>
  <cdr:relSizeAnchor xmlns:cdr="http://schemas.openxmlformats.org/drawingml/2006/chartDrawing">
    <cdr:from>
      <cdr:x>0.68399</cdr:x>
      <cdr:y>0.16358</cdr:y>
    </cdr:from>
    <cdr:to>
      <cdr:x>0.71836</cdr:x>
      <cdr:y>0.21079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72400" y="923925"/>
          <a:ext cx="3905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11.7</a:t>
          </a:r>
        </a:p>
      </cdr:txBody>
    </cdr:sp>
  </cdr:relSizeAnchor>
  <cdr:relSizeAnchor xmlns:cdr="http://schemas.openxmlformats.org/drawingml/2006/chartDrawing">
    <cdr:from>
      <cdr:x>0.68567</cdr:x>
      <cdr:y>0.65093</cdr:y>
    </cdr:from>
    <cdr:to>
      <cdr:x>0.72003</cdr:x>
      <cdr:y>0.69815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791450" y="3676650"/>
          <a:ext cx="3905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-2.0</a:t>
          </a:r>
        </a:p>
      </cdr:txBody>
    </cdr:sp>
  </cdr:relSizeAnchor>
  <cdr:relSizeAnchor xmlns:cdr="http://schemas.openxmlformats.org/drawingml/2006/chartDrawing">
    <cdr:from>
      <cdr:x>0.68483</cdr:x>
      <cdr:y>0.75211</cdr:y>
    </cdr:from>
    <cdr:to>
      <cdr:x>0.7192</cdr:x>
      <cdr:y>0.79933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781925" y="4248150"/>
          <a:ext cx="3905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-4.8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438150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0.23845</cdr:x>
      <cdr:y>0.2496</cdr:y>
    </cdr:from>
    <cdr:to>
      <cdr:x>0.32674</cdr:x>
      <cdr:y>0.2885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2682" y="1485900"/>
          <a:ext cx="1019246" cy="231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0.67987</cdr:x>
      <cdr:y>0.25122</cdr:y>
    </cdr:from>
    <cdr:to>
      <cdr:x>0.71865</cdr:x>
      <cdr:y>0.29174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48566" y="1495544"/>
          <a:ext cx="447688" cy="241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20.5</a:t>
          </a:r>
        </a:p>
      </cdr:txBody>
    </cdr:sp>
  </cdr:relSizeAnchor>
  <cdr:relSizeAnchor xmlns:cdr="http://schemas.openxmlformats.org/drawingml/2006/chartDrawing">
    <cdr:from>
      <cdr:x>0.23267</cdr:x>
      <cdr:y>0.33883</cdr:y>
    </cdr:from>
    <cdr:to>
      <cdr:x>0.35808</cdr:x>
      <cdr:y>0.37772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86065" y="2017097"/>
          <a:ext cx="1447771" cy="231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</a:t>
          </a:r>
          <a:r>
            <a:rPr lang="en-US" sz="1100" b="1" baseline="0"/>
            <a:t> High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0.67904</cdr:x>
      <cdr:y>0.34045</cdr:y>
    </cdr:from>
    <cdr:to>
      <cdr:x>0.71782</cdr:x>
      <cdr:y>0.38097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7839041" y="2026741"/>
          <a:ext cx="447688" cy="241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15.2</a:t>
          </a:r>
        </a:p>
      </cdr:txBody>
    </cdr:sp>
  </cdr:relSizeAnchor>
  <cdr:relSizeAnchor xmlns:cdr="http://schemas.openxmlformats.org/drawingml/2006/chartDrawing">
    <cdr:from>
      <cdr:x>0.23844</cdr:x>
      <cdr:y>0.65146</cdr:y>
    </cdr:from>
    <cdr:to>
      <cdr:x>0.71864</cdr:x>
      <cdr:y>0.6936</cdr:y>
    </cdr:to>
    <cdr:grpSp>
      <cdr:nvGrpSpPr>
        <cdr:cNvPr id="13" name="Group 12"/>
        <cdr:cNvGrpSpPr/>
      </cdr:nvGrpSpPr>
      <cdr:grpSpPr>
        <a:xfrm xmlns:a="http://schemas.openxmlformats.org/drawingml/2006/main">
          <a:off x="2752623" y="3878223"/>
          <a:ext cx="5543573" cy="250865"/>
          <a:chOff x="2733575" y="4059198"/>
          <a:chExt cx="5543573" cy="25086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2733575" y="4059198"/>
            <a:ext cx="1019246" cy="2315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</a:t>
            </a:r>
            <a:r>
              <a:rPr lang="en-US" sz="1100" b="1" baseline="0"/>
              <a:t> Water</a:t>
            </a:r>
            <a:endParaRPr lang="en-US" sz="1100" b="1"/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7829460" y="4068782"/>
            <a:ext cx="447688" cy="2412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-2.8</a:t>
            </a:r>
          </a:p>
        </cdr:txBody>
      </cdr:sp>
    </cdr:grpSp>
  </cdr:relSizeAnchor>
  <cdr:relSizeAnchor xmlns:cdr="http://schemas.openxmlformats.org/drawingml/2006/chartDrawing">
    <cdr:from>
      <cdr:x>0.23597</cdr:x>
      <cdr:y>0.75671</cdr:y>
    </cdr:from>
    <cdr:to>
      <cdr:x>0.71617</cdr:x>
      <cdr:y>0.79885</cdr:y>
    </cdr:to>
    <cdr:grpSp>
      <cdr:nvGrpSpPr>
        <cdr:cNvPr id="10" name="Group 9"/>
        <cdr:cNvGrpSpPr/>
      </cdr:nvGrpSpPr>
      <cdr:grpSpPr>
        <a:xfrm xmlns:a="http://schemas.openxmlformats.org/drawingml/2006/main">
          <a:off x="2724108" y="4504789"/>
          <a:ext cx="5543573" cy="250865"/>
          <a:chOff x="2733690" y="4685764"/>
          <a:chExt cx="5543573" cy="250865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2733690" y="4685764"/>
            <a:ext cx="1019131" cy="2315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</a:t>
            </a:r>
            <a:r>
              <a:rPr lang="en-US" sz="1100" b="1" baseline="0"/>
              <a:t> </a:t>
            </a:r>
            <a:r>
              <a:rPr lang="en-US" sz="1100" b="1"/>
              <a:t>Tide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7829575" y="4695349"/>
            <a:ext cx="447688" cy="2412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-8.8</a:t>
            </a:r>
          </a:p>
        </cdr:txBody>
      </cdr:sp>
    </cdr:grpSp>
  </cdr:relSizeAnchor>
  <cdr:relSizeAnchor xmlns:cdr="http://schemas.openxmlformats.org/drawingml/2006/chartDrawing">
    <cdr:from>
      <cdr:x>0.23679</cdr:x>
      <cdr:y>0.5472</cdr:y>
    </cdr:from>
    <cdr:to>
      <cdr:x>0.72195</cdr:x>
      <cdr:y>0.58934</cdr:y>
    </cdr:to>
    <cdr:grpSp>
      <cdr:nvGrpSpPr>
        <cdr:cNvPr id="14" name="Group 13"/>
        <cdr:cNvGrpSpPr/>
      </cdr:nvGrpSpPr>
      <cdr:grpSpPr>
        <a:xfrm xmlns:a="http://schemas.openxmlformats.org/drawingml/2006/main">
          <a:off x="2733575" y="3257550"/>
          <a:ext cx="5600832" cy="250865"/>
          <a:chOff x="2733575" y="3390900"/>
          <a:chExt cx="5600832" cy="250865"/>
        </a:xfrm>
      </cdr:grpSpPr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2733575" y="3390900"/>
            <a:ext cx="1019246" cy="2315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1 percent AEP WS Elev</a:t>
            </a:r>
            <a:endParaRPr lang="en-US">
              <a:effectLst/>
            </a:endParaRPr>
          </a:p>
        </cdr:txBody>
      </cdr:sp>
      <cdr:sp macro="" textlink="">
        <cdr:nvSpPr>
          <cdr:cNvPr id="12" name="TextBox 2"/>
          <cdr:cNvSpPr txBox="1"/>
        </cdr:nvSpPr>
        <cdr:spPr>
          <a:xfrm xmlns:a="http://schemas.openxmlformats.org/drawingml/2006/main">
            <a:off x="7886719" y="3400544"/>
            <a:ext cx="447688" cy="241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5.5</a:t>
            </a:r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31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0.42396</cdr:x>
      <cdr:y>0.2295</cdr:y>
    </cdr:from>
    <cdr:to>
      <cdr:x>0.50207</cdr:x>
      <cdr:y>0.27258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684" y="1355291"/>
          <a:ext cx="889822" cy="25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              10.9</a:t>
          </a:r>
          <a:endParaRPr lang="en-US" sz="1100" b="1"/>
        </a:p>
      </cdr:txBody>
    </cdr:sp>
  </cdr:relSizeAnchor>
  <cdr:relSizeAnchor xmlns:cdr="http://schemas.openxmlformats.org/drawingml/2006/chartDrawing">
    <cdr:from>
      <cdr:x>0.42652</cdr:x>
      <cdr:y>0.77326</cdr:y>
    </cdr:from>
    <cdr:to>
      <cdr:x>0.50463</cdr:x>
      <cdr:y>0.80668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58829" y="4566493"/>
          <a:ext cx="889821" cy="197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Low                        -9.1</a:t>
          </a:r>
          <a:endParaRPr lang="en-US" sz="1100" b="1"/>
        </a:p>
      </cdr:txBody>
    </cdr:sp>
  </cdr:relSizeAnchor>
  <cdr:relSizeAnchor xmlns:cdr="http://schemas.openxmlformats.org/drawingml/2006/chartDrawing">
    <cdr:from>
      <cdr:x>0.42237</cdr:x>
      <cdr:y>0.64182</cdr:y>
    </cdr:from>
    <cdr:to>
      <cdr:x>0.50048</cdr:x>
      <cdr:y>0.67525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11546" y="3790262"/>
          <a:ext cx="889821" cy="19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 -5.1</a:t>
          </a:r>
        </a:p>
      </cdr:txBody>
    </cdr:sp>
  </cdr:relSizeAnchor>
  <cdr:relSizeAnchor xmlns:cdr="http://schemas.openxmlformats.org/drawingml/2006/chartDrawing">
    <cdr:from>
      <cdr:x>0.42484</cdr:x>
      <cdr:y>0.32979</cdr:y>
    </cdr:from>
    <cdr:to>
      <cdr:x>0.50295</cdr:x>
      <cdr:y>0.37259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39735" y="1947579"/>
          <a:ext cx="889821" cy="25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 7.1</a:t>
          </a:r>
        </a:p>
      </cdr:txBody>
    </cdr:sp>
  </cdr:relSizeAnchor>
  <cdr:relSizeAnchor xmlns:cdr="http://schemas.openxmlformats.org/drawingml/2006/chartDrawing">
    <cdr:from>
      <cdr:x>0.42559</cdr:x>
      <cdr:y>0.46129</cdr:y>
    </cdr:from>
    <cdr:to>
      <cdr:x>0.60117</cdr:x>
      <cdr:y>0.49795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48279" y="2724151"/>
          <a:ext cx="2000196" cy="21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1 percent AEP WS Elev  </a:t>
          </a:r>
          <a:r>
            <a:rPr lang="en-US" sz="1100" b="1" i="0" baseline="0">
              <a:latin typeface="+mn-lt"/>
              <a:ea typeface="+mn-ea"/>
              <a:cs typeface="+mn-cs"/>
            </a:rPr>
            <a:t>1.9</a:t>
          </a:r>
          <a:endParaRPr lang="en-US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371475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0.39302</cdr:x>
      <cdr:y>0.3711</cdr:y>
    </cdr:from>
    <cdr:to>
      <cdr:x>0.47113</cdr:x>
      <cdr:y>0.41418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3202" y="2191558"/>
          <a:ext cx="891011" cy="25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 b="1"/>
            <a:t>Max</a:t>
          </a:r>
          <a:r>
            <a:rPr lang="en-US" sz="1050" b="1" baseline="0"/>
            <a:t> High Tide                    21.4</a:t>
          </a:r>
          <a:endParaRPr lang="en-US" sz="1050" b="1"/>
        </a:p>
      </cdr:txBody>
    </cdr:sp>
  </cdr:relSizeAnchor>
  <cdr:relSizeAnchor xmlns:cdr="http://schemas.openxmlformats.org/drawingml/2006/chartDrawing">
    <cdr:from>
      <cdr:x>0.39374</cdr:x>
      <cdr:y>0.56229</cdr:y>
    </cdr:from>
    <cdr:to>
      <cdr:x>0.47185</cdr:x>
      <cdr:y>0.59571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91436" y="3320628"/>
          <a:ext cx="891012" cy="19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/>
            <a:t>Max</a:t>
          </a:r>
          <a:r>
            <a:rPr lang="en-US" sz="1050" b="1" baseline="0"/>
            <a:t> Low                             7.1</a:t>
          </a:r>
          <a:endParaRPr lang="en-US" sz="1050" b="1"/>
        </a:p>
      </cdr:txBody>
    </cdr:sp>
  </cdr:relSizeAnchor>
  <cdr:relSizeAnchor xmlns:cdr="http://schemas.openxmlformats.org/drawingml/2006/chartDrawing">
    <cdr:from>
      <cdr:x>0.39226</cdr:x>
      <cdr:y>0.47505</cdr:y>
    </cdr:from>
    <cdr:to>
      <cdr:x>0.47037</cdr:x>
      <cdr:y>0.50848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4577" y="2805421"/>
          <a:ext cx="891011" cy="19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/>
            <a:t>Mean Low Low Water      13.1</a:t>
          </a:r>
        </a:p>
      </cdr:txBody>
    </cdr:sp>
  </cdr:relSizeAnchor>
  <cdr:relSizeAnchor xmlns:cdr="http://schemas.openxmlformats.org/drawingml/2006/chartDrawing">
    <cdr:from>
      <cdr:x>0.39223</cdr:x>
      <cdr:y>0.42173</cdr:y>
    </cdr:from>
    <cdr:to>
      <cdr:x>0.47034</cdr:x>
      <cdr:y>0.46453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74279" y="2490521"/>
          <a:ext cx="891011" cy="25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/>
            <a:t>Mean High High Water    16.5</a:t>
          </a:r>
        </a:p>
      </cdr:txBody>
    </cdr:sp>
  </cdr:relSizeAnchor>
  <cdr:relSizeAnchor xmlns:cdr="http://schemas.openxmlformats.org/drawingml/2006/chartDrawing">
    <cdr:from>
      <cdr:x>0.39214</cdr:x>
      <cdr:y>0.32483</cdr:y>
    </cdr:from>
    <cdr:to>
      <cdr:x>0.50585</cdr:x>
      <cdr:y>0.36677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73182" y="1918299"/>
          <a:ext cx="1297106" cy="2476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1 percent AEP WS Elev</a:t>
          </a:r>
          <a:r>
            <a:rPr lang="en-US" sz="1050" b="0" baseline="0">
              <a:effectLst/>
              <a:latin typeface="+mn-lt"/>
              <a:ea typeface="+mn-ea"/>
              <a:cs typeface="+mn-cs"/>
            </a:rPr>
            <a:t>   </a:t>
          </a:r>
          <a:r>
            <a:rPr lang="en-US" sz="1050" b="1" i="0" baseline="0">
              <a:latin typeface="+mn-lt"/>
              <a:ea typeface="+mn-ea"/>
              <a:cs typeface="+mn-cs"/>
            </a:rPr>
            <a:t>22.6</a:t>
          </a:r>
          <a:endParaRPr lang="en-US" sz="1050" b="1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16</xdr:col>
      <xdr:colOff>19050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0.85763</cdr:x>
      <cdr:y>0.37437</cdr:y>
    </cdr:from>
    <cdr:to>
      <cdr:x>0.97655</cdr:x>
      <cdr:y>0.46791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753641" y="2210867"/>
          <a:ext cx="1352459" cy="55240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 1.7</a:t>
          </a:r>
          <a:r>
            <a:rPr lang="en-US" sz="800" b="1" baseline="0"/>
            <a:t>    </a:t>
          </a:r>
          <a:r>
            <a:rPr lang="en-US" sz="800" b="1"/>
            <a:t>Max High Tide</a:t>
          </a:r>
        </a:p>
        <a:p xmlns:a="http://schemas.openxmlformats.org/drawingml/2006/main">
          <a:r>
            <a:rPr lang="en-US" sz="800" b="1"/>
            <a:t> 1.5</a:t>
          </a:r>
          <a:r>
            <a:rPr lang="en-US" sz="800" b="1" baseline="0"/>
            <a:t>    Mean High High Water</a:t>
          </a:r>
        </a:p>
        <a:p xmlns:a="http://schemas.openxmlformats.org/drawingml/2006/main">
          <a:r>
            <a:rPr lang="en-US" sz="800" b="1" baseline="0"/>
            <a:t> 0.0    Mean Low Low Water</a:t>
          </a:r>
        </a:p>
        <a:p xmlns:a="http://schemas.openxmlformats.org/drawingml/2006/main">
          <a:r>
            <a:rPr lang="en-US" sz="800" b="1" baseline="0"/>
            <a:t>-0.5    Max Low Tide</a:t>
          </a:r>
          <a:endParaRPr lang="en-US" sz="800" b="1"/>
        </a:p>
      </cdr:txBody>
    </cdr:sp>
  </cdr:relSizeAnchor>
  <cdr:relSizeAnchor xmlns:cdr="http://schemas.openxmlformats.org/drawingml/2006/chartDrawing">
    <cdr:from>
      <cdr:x>0.85002</cdr:x>
      <cdr:y>0.39302</cdr:y>
    </cdr:from>
    <cdr:to>
      <cdr:x>0.86655</cdr:x>
      <cdr:y>0.41052</cdr:y>
    </cdr:to>
    <cdr:sp macro="" textlink="">
      <cdr:nvSpPr>
        <cdr:cNvPr id="8" name="Straight Connector 7"/>
        <cdr:cNvSpPr/>
      </cdr:nvSpPr>
      <cdr:spPr>
        <a:xfrm xmlns:a="http://schemas.openxmlformats.org/drawingml/2006/main" flipH="1">
          <a:off x="9667094" y="2321005"/>
          <a:ext cx="187993" cy="1033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0.85002</cdr:x>
      <cdr:y>0.41361</cdr:y>
    </cdr:from>
    <cdr:to>
      <cdr:x>0.86583</cdr:x>
      <cdr:y>0.41395</cdr:y>
    </cdr:to>
    <cdr:sp macro="" textlink="">
      <cdr:nvSpPr>
        <cdr:cNvPr id="10" name="Straight Connector 9"/>
        <cdr:cNvSpPr/>
      </cdr:nvSpPr>
      <cdr:spPr>
        <a:xfrm xmlns:a="http://schemas.openxmlformats.org/drawingml/2006/main" flipH="1">
          <a:off x="9667094" y="2442599"/>
          <a:ext cx="179804" cy="2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0.85002</cdr:x>
      <cdr:y>0.43419</cdr:y>
    </cdr:from>
    <cdr:to>
      <cdr:x>0.86583</cdr:x>
      <cdr:y>0.43579</cdr:y>
    </cdr:to>
    <cdr:sp macro="" textlink="">
      <cdr:nvSpPr>
        <cdr:cNvPr id="12" name="Straight Connector 11"/>
        <cdr:cNvSpPr/>
      </cdr:nvSpPr>
      <cdr:spPr>
        <a:xfrm xmlns:a="http://schemas.openxmlformats.org/drawingml/2006/main" flipH="1">
          <a:off x="9667094" y="2564134"/>
          <a:ext cx="179804" cy="9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0.84895</cdr:x>
      <cdr:y>0.44333</cdr:y>
    </cdr:from>
    <cdr:to>
      <cdr:x>0.86583</cdr:x>
      <cdr:y>0.45203</cdr:y>
    </cdr:to>
    <cdr:sp macro="" textlink="">
      <cdr:nvSpPr>
        <cdr:cNvPr id="16" name="Straight Connector 15"/>
        <cdr:cNvSpPr/>
      </cdr:nvSpPr>
      <cdr:spPr>
        <a:xfrm xmlns:a="http://schemas.openxmlformats.org/drawingml/2006/main" flipH="1" flipV="1">
          <a:off x="9654925" y="2618111"/>
          <a:ext cx="191973" cy="513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0.26633</cdr:x>
      <cdr:y>0.22626</cdr:y>
    </cdr:from>
    <cdr:to>
      <cdr:x>0.39531</cdr:x>
      <cdr:y>0.26532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31" y="1336199"/>
          <a:ext cx="1466870" cy="230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0.69765</cdr:x>
      <cdr:y>0.22773</cdr:y>
    </cdr:from>
    <cdr:to>
      <cdr:x>0.7345</cdr:x>
      <cdr:y>0.26054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34269" y="1344880"/>
          <a:ext cx="419089" cy="19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15.9</a:t>
          </a:r>
        </a:p>
      </cdr:txBody>
    </cdr:sp>
  </cdr:relSizeAnchor>
  <cdr:relSizeAnchor xmlns:cdr="http://schemas.openxmlformats.org/drawingml/2006/chartDrawing">
    <cdr:from>
      <cdr:x>0.26633</cdr:x>
      <cdr:y>0.46744</cdr:y>
    </cdr:from>
    <cdr:to>
      <cdr:x>0.39531</cdr:x>
      <cdr:y>0.5065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28902" y="2760473"/>
          <a:ext cx="1466870" cy="230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0.70352</cdr:x>
      <cdr:y>0.47223</cdr:y>
    </cdr:from>
    <cdr:to>
      <cdr:x>0.74037</cdr:x>
      <cdr:y>0.50504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8001027" y="2788781"/>
          <a:ext cx="419090" cy="193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-3.9</a:t>
          </a:r>
        </a:p>
      </cdr:txBody>
    </cdr:sp>
  </cdr:relSizeAnchor>
  <cdr:relSizeAnchor xmlns:cdr="http://schemas.openxmlformats.org/drawingml/2006/chartDrawing">
    <cdr:from>
      <cdr:x>0.26801</cdr:x>
      <cdr:y>0.1621</cdr:y>
    </cdr:from>
    <cdr:to>
      <cdr:x>0.39699</cdr:x>
      <cdr:y>0.20116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48009" y="957261"/>
          <a:ext cx="1466871" cy="230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0.69933</cdr:x>
      <cdr:y>0.16201</cdr:y>
    </cdr:from>
    <cdr:to>
      <cdr:x>0.73618</cdr:x>
      <cdr:y>0.19482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7953347" y="956729"/>
          <a:ext cx="419090" cy="19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21.3</a:t>
          </a:r>
        </a:p>
      </cdr:txBody>
    </cdr:sp>
  </cdr:relSizeAnchor>
  <cdr:relSizeAnchor xmlns:cdr="http://schemas.openxmlformats.org/drawingml/2006/chartDrawing">
    <cdr:from>
      <cdr:x>0.26717</cdr:x>
      <cdr:y>0.57329</cdr:y>
    </cdr:from>
    <cdr:to>
      <cdr:x>0.39615</cdr:x>
      <cdr:y>0.61235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038484" y="3385587"/>
          <a:ext cx="1466871" cy="230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0.70771</cdr:x>
      <cdr:y>0.57157</cdr:y>
    </cdr:from>
    <cdr:to>
      <cdr:x>0.74456</cdr:x>
      <cdr:y>0.60438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8048653" y="3375420"/>
          <a:ext cx="419090" cy="193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-10</a:t>
          </a:r>
        </a:p>
      </cdr:txBody>
    </cdr:sp>
  </cdr:relSizeAnchor>
  <cdr:relSizeAnchor xmlns:cdr="http://schemas.openxmlformats.org/drawingml/2006/chartDrawing">
    <cdr:from>
      <cdr:x>0.26801</cdr:x>
      <cdr:y>0.42233</cdr:y>
    </cdr:from>
    <cdr:to>
      <cdr:x>0.39699</cdr:x>
      <cdr:y>0.46139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048009" y="2494060"/>
          <a:ext cx="1466871" cy="230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0.70185</cdr:x>
      <cdr:y>0.42546</cdr:y>
    </cdr:from>
    <cdr:to>
      <cdr:x>0.7387</cdr:x>
      <cdr:y>0.45827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7982006" y="2512533"/>
          <a:ext cx="419089" cy="19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-0.6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533401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0.30664</cdr:x>
      <cdr:y>0.32813</cdr:y>
    </cdr:from>
    <cdr:to>
      <cdr:x>0.55537</cdr:x>
      <cdr:y>0.47813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8999" y="2000250"/>
          <a:ext cx="2781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0.05196</cdr:x>
      <cdr:y>0.89844</cdr:y>
    </cdr:from>
    <cdr:to>
      <cdr:x>0.97956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023" y="5476875"/>
          <a:ext cx="10372725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BN 1188 did not experience</a:t>
          </a:r>
          <a:r>
            <a:rPr lang="en-US" sz="1100" baseline="0"/>
            <a:t> a change in the water surface at the bridge during a 13.9 foot tide recorded at the Juneau Tide Station on 4/29/2009 17:37. At 4/30/2009 5:17 the water surface was measured to be at an as-built elevation of 11.99. The corresponding high tide for the Juneau Tide Station was 16.1 feet at 5:16. The Juneau Tide Station has a MHHW of 16.31, MLLW of 0, Maximum recorded High Tide of 20.7, and a Mininum recorded Low Tide of -4.9.</a:t>
          </a:r>
          <a:endParaRPr lang="en-US" sz="11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76200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0.37735</cdr:x>
      <cdr:y>0.26716</cdr:y>
    </cdr:from>
    <cdr:to>
      <cdr:x>0.50533</cdr:x>
      <cdr:y>0.30829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52647" y="1577704"/>
          <a:ext cx="1476221" cy="24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0.38313</cdr:x>
      <cdr:y>0.34883</cdr:y>
    </cdr:from>
    <cdr:to>
      <cdr:x>0.60785</cdr:x>
      <cdr:y>0.40332</cdr:y>
    </cdr:to>
    <cdr:grpSp>
      <cdr:nvGrpSpPr>
        <cdr:cNvPr id="14" name="Group 13"/>
        <cdr:cNvGrpSpPr/>
      </cdr:nvGrpSpPr>
      <cdr:grpSpPr>
        <a:xfrm xmlns:a="http://schemas.openxmlformats.org/drawingml/2006/main">
          <a:off x="4419318" y="2060016"/>
          <a:ext cx="2592095" cy="321790"/>
          <a:chOff x="4362221" y="2117181"/>
          <a:chExt cx="2592095" cy="321791"/>
        </a:xfrm>
      </cdr:grpSpPr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4362221" y="2117181"/>
            <a:ext cx="1693767" cy="24295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Mean High</a:t>
            </a:r>
            <a:r>
              <a:rPr lang="en-US" sz="1200" b="1" baseline="0"/>
              <a:t> High Water</a:t>
            </a:r>
            <a:endParaRPr lang="en-US" sz="1200" b="1"/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6433867" y="2221177"/>
            <a:ext cx="520449" cy="2177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 b="1"/>
              <a:t>12.4</a:t>
            </a:r>
          </a:p>
        </cdr:txBody>
      </cdr:sp>
    </cdr:grpSp>
  </cdr:relSizeAnchor>
  <cdr:relSizeAnchor xmlns:cdr="http://schemas.openxmlformats.org/drawingml/2006/chartDrawing">
    <cdr:from>
      <cdr:x>0.56273</cdr:x>
      <cdr:y>0.28095</cdr:y>
    </cdr:from>
    <cdr:to>
      <cdr:x>0.61271</cdr:x>
      <cdr:y>0.32743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90950" y="1659124"/>
          <a:ext cx="576508" cy="27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16.9</a:t>
          </a:r>
        </a:p>
      </cdr:txBody>
    </cdr:sp>
  </cdr:relSizeAnchor>
  <cdr:relSizeAnchor xmlns:cdr="http://schemas.openxmlformats.org/drawingml/2006/chartDrawing">
    <cdr:from>
      <cdr:x>0.3823</cdr:x>
      <cdr:y>0.64871</cdr:y>
    </cdr:from>
    <cdr:to>
      <cdr:x>0.61031</cdr:x>
      <cdr:y>0.69977</cdr:y>
    </cdr:to>
    <cdr:grpSp>
      <cdr:nvGrpSpPr>
        <cdr:cNvPr id="13" name="Group 12"/>
        <cdr:cNvGrpSpPr/>
      </cdr:nvGrpSpPr>
      <cdr:grpSpPr>
        <a:xfrm xmlns:a="http://schemas.openxmlformats.org/drawingml/2006/main">
          <a:off x="4409744" y="3830957"/>
          <a:ext cx="2630045" cy="301535"/>
          <a:chOff x="4371680" y="3935720"/>
          <a:chExt cx="2630044" cy="301535"/>
        </a:xfrm>
      </cdr:grpSpPr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4371680" y="3935720"/>
            <a:ext cx="1933920" cy="2428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8" name="TextBox 7"/>
          <cdr:cNvSpPr txBox="1"/>
        </cdr:nvSpPr>
        <cdr:spPr>
          <a:xfrm xmlns:a="http://schemas.openxmlformats.org/drawingml/2006/main">
            <a:off x="6433982" y="4036232"/>
            <a:ext cx="567742" cy="2010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 b="1"/>
              <a:t>-3.5</a:t>
            </a:r>
          </a:p>
        </cdr:txBody>
      </cdr:sp>
    </cdr:grpSp>
  </cdr:relSizeAnchor>
  <cdr:relSizeAnchor xmlns:cdr="http://schemas.openxmlformats.org/drawingml/2006/chartDrawing">
    <cdr:from>
      <cdr:x>0.37817</cdr:x>
      <cdr:y>0.74415</cdr:y>
    </cdr:from>
    <cdr:to>
      <cdr:x>0.61114</cdr:x>
      <cdr:y>0.79158</cdr:y>
    </cdr:to>
    <cdr:grpSp>
      <cdr:nvGrpSpPr>
        <cdr:cNvPr id="12" name="Group 11"/>
        <cdr:cNvGrpSpPr/>
      </cdr:nvGrpSpPr>
      <cdr:grpSpPr>
        <a:xfrm xmlns:a="http://schemas.openxmlformats.org/drawingml/2006/main">
          <a:off x="4362106" y="4394578"/>
          <a:ext cx="2687256" cy="280098"/>
          <a:chOff x="4381138" y="4508849"/>
          <a:chExt cx="2687243" cy="280106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4381138" y="4508849"/>
            <a:ext cx="1476221" cy="2428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 Tide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6500640" y="4587932"/>
            <a:ext cx="567741" cy="2010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-8.5</a:t>
            </a:r>
          </a:p>
        </cdr:txBody>
      </cdr:sp>
    </cdr:grpSp>
  </cdr:relSizeAnchor>
  <cdr:relSizeAnchor xmlns:cdr="http://schemas.openxmlformats.org/drawingml/2006/chartDrawing">
    <cdr:from>
      <cdr:x>0.37896</cdr:x>
      <cdr:y>0.22517</cdr:y>
    </cdr:from>
    <cdr:to>
      <cdr:x>0.53262</cdr:x>
      <cdr:y>0.2663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71218" y="1329741"/>
          <a:ext cx="1772407" cy="242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0.56273</cdr:x>
      <cdr:y>0.22781</cdr:y>
    </cdr:from>
    <cdr:to>
      <cdr:x>0.65543</cdr:x>
      <cdr:y>0.29164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6491017" y="1345357"/>
          <a:ext cx="1069273" cy="37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18.8 (NB)</a:t>
          </a:r>
        </a:p>
        <a:p xmlns:a="http://schemas.openxmlformats.org/drawingml/2006/main">
          <a:r>
            <a:rPr lang="en-US" sz="1100" b="1"/>
            <a:t>18.6 (SB)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0.28898</cdr:x>
      <cdr:y>0.25616</cdr:y>
    </cdr:from>
    <cdr:to>
      <cdr:x>0.36735</cdr:x>
      <cdr:y>0.29839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71836" y="1512738"/>
          <a:ext cx="914431" cy="249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High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0.2906</cdr:x>
      <cdr:y>0.74544</cdr:y>
    </cdr:from>
    <cdr:to>
      <cdr:x>0.36897</cdr:x>
      <cdr:y>0.78036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90726" y="4402183"/>
          <a:ext cx="914431" cy="20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</a:t>
          </a:r>
          <a:r>
            <a:rPr lang="en-US" sz="1100" b="1" baseline="0"/>
            <a:t> Low Tide</a:t>
          </a:r>
          <a:endParaRPr lang="en-US" sz="1100" b="1"/>
        </a:p>
      </cdr:txBody>
    </cdr:sp>
  </cdr:relSizeAnchor>
  <cdr:relSizeAnchor xmlns:cdr="http://schemas.openxmlformats.org/drawingml/2006/chartDrawing">
    <cdr:from>
      <cdr:x>0.2906</cdr:x>
      <cdr:y>0.65085</cdr:y>
    </cdr:from>
    <cdr:to>
      <cdr:x>0.36897</cdr:x>
      <cdr:y>0.68578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90812" y="3843579"/>
          <a:ext cx="914431" cy="206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0.29061</cdr:x>
      <cdr:y>0.34717</cdr:y>
    </cdr:from>
    <cdr:to>
      <cdr:x>0.36897</cdr:x>
      <cdr:y>0.38209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90929" y="2050241"/>
          <a:ext cx="914314" cy="20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0.60734</cdr:x>
      <cdr:y>0.25807</cdr:y>
    </cdr:from>
    <cdr:to>
      <cdr:x>0.64245</cdr:x>
      <cdr:y>0.29753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086500" y="1524017"/>
          <a:ext cx="409668" cy="233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92.2</a:t>
          </a:r>
        </a:p>
      </cdr:txBody>
    </cdr:sp>
  </cdr:relSizeAnchor>
  <cdr:relSizeAnchor xmlns:cdr="http://schemas.openxmlformats.org/drawingml/2006/chartDrawing">
    <cdr:from>
      <cdr:x>0.60897</cdr:x>
      <cdr:y>0.74572</cdr:y>
    </cdr:from>
    <cdr:to>
      <cdr:x>0.64407</cdr:x>
      <cdr:y>0.7852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105507" y="4403836"/>
          <a:ext cx="409551" cy="23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77.9</a:t>
          </a:r>
        </a:p>
      </cdr:txBody>
    </cdr:sp>
  </cdr:relSizeAnchor>
  <cdr:relSizeAnchor xmlns:cdr="http://schemas.openxmlformats.org/drawingml/2006/chartDrawing">
    <cdr:from>
      <cdr:x>0.60815</cdr:x>
      <cdr:y>0.65275</cdr:y>
    </cdr:from>
    <cdr:to>
      <cdr:x>0.64326</cdr:x>
      <cdr:y>0.69222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96025" y="3854800"/>
          <a:ext cx="409668" cy="233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80.7</a:t>
          </a:r>
        </a:p>
      </cdr:txBody>
    </cdr:sp>
  </cdr:relSizeAnchor>
  <cdr:relSizeAnchor xmlns:cdr="http://schemas.openxmlformats.org/drawingml/2006/chartDrawing">
    <cdr:from>
      <cdr:x>0.60815</cdr:x>
      <cdr:y>0.34972</cdr:y>
    </cdr:from>
    <cdr:to>
      <cdr:x>0.64326</cdr:x>
      <cdr:y>0.3892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096025" y="2065300"/>
          <a:ext cx="409668" cy="23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89.5</a:t>
          </a:r>
        </a:p>
      </cdr:txBody>
    </cdr:sp>
  </cdr:relSizeAnchor>
  <cdr:relSizeAnchor xmlns:cdr="http://schemas.openxmlformats.org/drawingml/2006/chartDrawing">
    <cdr:from>
      <cdr:x>0.29143</cdr:x>
      <cdr:y>0.40718</cdr:y>
    </cdr:from>
    <cdr:to>
      <cdr:x>0.36979</cdr:x>
      <cdr:y>0.44209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400411" y="2404573"/>
          <a:ext cx="914314" cy="206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0.60898</cdr:x>
      <cdr:y>0.40781</cdr:y>
    </cdr:from>
    <cdr:to>
      <cdr:x>0.64409</cdr:x>
      <cdr:y>0.44729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05624" y="2408293"/>
          <a:ext cx="409668" cy="23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87.8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9524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0.33906</cdr:x>
      <cdr:y>0.33605</cdr:y>
    </cdr:from>
    <cdr:to>
      <cdr:x>0.41769</cdr:x>
      <cdr:y>0.36961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3288" y="1984538"/>
          <a:ext cx="914468" cy="19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0.69124</cdr:x>
      <cdr:y>0.35539</cdr:y>
    </cdr:from>
    <cdr:to>
      <cdr:x>0.7412</cdr:x>
      <cdr:y>0.39834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39150" y="2098750"/>
          <a:ext cx="581036" cy="25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4.0</a:t>
          </a:r>
        </a:p>
      </cdr:txBody>
    </cdr:sp>
  </cdr:relSizeAnchor>
  <cdr:relSizeAnchor xmlns:cdr="http://schemas.openxmlformats.org/drawingml/2006/chartDrawing">
    <cdr:from>
      <cdr:x>0.33742</cdr:x>
      <cdr:y>0.27543</cdr:y>
    </cdr:from>
    <cdr:to>
      <cdr:x>0.41605</cdr:x>
      <cdr:y>0.31936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24203" y="1626542"/>
          <a:ext cx="914468" cy="25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0.6896</cdr:x>
      <cdr:y>0.2722</cdr:y>
    </cdr:from>
    <cdr:to>
      <cdr:x>0.73956</cdr:x>
      <cdr:y>0.31515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8020088" y="1607469"/>
          <a:ext cx="581036" cy="25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6.8</a:t>
          </a:r>
        </a:p>
      </cdr:txBody>
    </cdr:sp>
  </cdr:relSizeAnchor>
  <cdr:relSizeAnchor xmlns:cdr="http://schemas.openxmlformats.org/drawingml/2006/chartDrawing">
    <cdr:from>
      <cdr:x>0.33661</cdr:x>
      <cdr:y>0.67163</cdr:y>
    </cdr:from>
    <cdr:to>
      <cdr:x>0.7371</cdr:x>
      <cdr:y>0.7307</cdr:y>
    </cdr:to>
    <cdr:grpSp>
      <cdr:nvGrpSpPr>
        <cdr:cNvPr id="15" name="Group 14"/>
        <cdr:cNvGrpSpPr/>
      </cdr:nvGrpSpPr>
      <cdr:grpSpPr>
        <a:xfrm xmlns:a="http://schemas.openxmlformats.org/drawingml/2006/main">
          <a:off x="3914782" y="3966311"/>
          <a:ext cx="4657709" cy="348838"/>
          <a:chOff x="3952929" y="3680544"/>
          <a:chExt cx="4657708" cy="348838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3952929" y="3680544"/>
            <a:ext cx="914469" cy="19818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Mean Low Low Water</a:t>
            </a:r>
          </a:p>
        </cdr:txBody>
      </cdr:sp>
      <cdr:sp macro="" textlink="">
        <cdr:nvSpPr>
          <cdr:cNvPr id="7" name="TextBox 2"/>
          <cdr:cNvSpPr txBox="1"/>
        </cdr:nvSpPr>
        <cdr:spPr>
          <a:xfrm xmlns:a="http://schemas.openxmlformats.org/drawingml/2006/main">
            <a:off x="8029601" y="3775740"/>
            <a:ext cx="581036" cy="25364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-4.7</a:t>
            </a:r>
          </a:p>
        </cdr:txBody>
      </cdr:sp>
    </cdr:grpSp>
  </cdr:relSizeAnchor>
  <cdr:relSizeAnchor xmlns:cdr="http://schemas.openxmlformats.org/drawingml/2006/chartDrawing">
    <cdr:from>
      <cdr:x>0.33579</cdr:x>
      <cdr:y>0.77311</cdr:y>
    </cdr:from>
    <cdr:to>
      <cdr:x>0.73792</cdr:x>
      <cdr:y>0.83379</cdr:y>
    </cdr:to>
    <cdr:grpSp>
      <cdr:nvGrpSpPr>
        <cdr:cNvPr id="14" name="Group 13"/>
        <cdr:cNvGrpSpPr/>
      </cdr:nvGrpSpPr>
      <cdr:grpSpPr>
        <a:xfrm xmlns:a="http://schemas.openxmlformats.org/drawingml/2006/main">
          <a:off x="3905246" y="4565601"/>
          <a:ext cx="4676781" cy="358346"/>
          <a:chOff x="3943392" y="4213161"/>
          <a:chExt cx="4676782" cy="358346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3943392" y="4213161"/>
            <a:ext cx="914353" cy="1981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Max Low Tide</a:t>
            </a:r>
          </a:p>
        </cdr:txBody>
      </cdr:sp>
      <cdr:sp macro="" textlink="">
        <cdr:nvSpPr>
          <cdr:cNvPr id="9" name="TextBox 2"/>
          <cdr:cNvSpPr txBox="1"/>
        </cdr:nvSpPr>
        <cdr:spPr>
          <a:xfrm xmlns:a="http://schemas.openxmlformats.org/drawingml/2006/main">
            <a:off x="8039138" y="4317806"/>
            <a:ext cx="581036" cy="25370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/>
              <a:t>-7.5</a:t>
            </a:r>
          </a:p>
        </cdr:txBody>
      </cdr:sp>
    </cdr:grpSp>
  </cdr:relSizeAnchor>
  <cdr:relSizeAnchor xmlns:cdr="http://schemas.openxmlformats.org/drawingml/2006/chartDrawing">
    <cdr:from>
      <cdr:x>0.33907</cdr:x>
      <cdr:y>0.2287</cdr:y>
    </cdr:from>
    <cdr:to>
      <cdr:x>0.4177</cdr:x>
      <cdr:y>0.26936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943392" y="1350561"/>
          <a:ext cx="914469" cy="240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0.69125</cdr:x>
      <cdr:y>0.24159</cdr:y>
    </cdr:from>
    <cdr:to>
      <cdr:x>0.74121</cdr:x>
      <cdr:y>0.28454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039254" y="1426683"/>
          <a:ext cx="581036" cy="25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7.3</a:t>
          </a:r>
        </a:p>
      </cdr:txBody>
    </cdr:sp>
  </cdr:relSizeAnchor>
  <cdr:relSizeAnchor xmlns:cdr="http://schemas.openxmlformats.org/drawingml/2006/chartDrawing">
    <cdr:from>
      <cdr:x>0.34071</cdr:x>
      <cdr:y>0.2</cdr:y>
    </cdr:from>
    <cdr:to>
      <cdr:x>0.41934</cdr:x>
      <cdr:y>0.24393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962442" y="1181073"/>
          <a:ext cx="914469" cy="25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High Water Debris Line</a:t>
          </a:r>
        </a:p>
      </cdr:txBody>
    </cdr:sp>
  </cdr:relSizeAnchor>
  <cdr:relSizeAnchor xmlns:cdr="http://schemas.openxmlformats.org/drawingml/2006/chartDrawing">
    <cdr:from>
      <cdr:x>0.69123</cdr:x>
      <cdr:y>0.2113</cdr:y>
    </cdr:from>
    <cdr:to>
      <cdr:x>0.74119</cdr:x>
      <cdr:y>0.25425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8039021" y="1247804"/>
          <a:ext cx="581036" cy="25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7.9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219074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0.37244</cdr:x>
      <cdr:y>0.14488</cdr:y>
    </cdr:from>
    <cdr:to>
      <cdr:x>0.45119</cdr:x>
      <cdr:y>0.18059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4383" y="855608"/>
          <a:ext cx="914364" cy="21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0.69073</cdr:x>
      <cdr:y>0.14786</cdr:y>
    </cdr:from>
    <cdr:to>
      <cdr:x>0.73503</cdr:x>
      <cdr:y>0.19182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20076" y="873164"/>
          <a:ext cx="514366" cy="259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17.8</a:t>
          </a:r>
        </a:p>
      </cdr:txBody>
    </cdr:sp>
  </cdr:relSizeAnchor>
  <cdr:relSizeAnchor xmlns:cdr="http://schemas.openxmlformats.org/drawingml/2006/chartDrawing">
    <cdr:from>
      <cdr:x>0.3708</cdr:x>
      <cdr:y>0.22883</cdr:y>
    </cdr:from>
    <cdr:to>
      <cdr:x>0.44955</cdr:x>
      <cdr:y>0.26455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05313" y="1351348"/>
          <a:ext cx="914364" cy="21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High High Water</a:t>
          </a:r>
        </a:p>
      </cdr:txBody>
    </cdr:sp>
  </cdr:relSizeAnchor>
  <cdr:relSizeAnchor xmlns:cdr="http://schemas.openxmlformats.org/drawingml/2006/chartDrawing">
    <cdr:from>
      <cdr:x>0.69155</cdr:x>
      <cdr:y>0.22674</cdr:y>
    </cdr:from>
    <cdr:to>
      <cdr:x>0.73585</cdr:x>
      <cdr:y>0.2707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8029589" y="1338988"/>
          <a:ext cx="514366" cy="259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12.5</a:t>
          </a:r>
        </a:p>
      </cdr:txBody>
    </cdr:sp>
  </cdr:relSizeAnchor>
  <cdr:relSizeAnchor xmlns:cdr="http://schemas.openxmlformats.org/drawingml/2006/chartDrawing">
    <cdr:from>
      <cdr:x>0.3708</cdr:x>
      <cdr:y>0.68841</cdr:y>
    </cdr:from>
    <cdr:to>
      <cdr:x>0.44955</cdr:x>
      <cdr:y>0.72413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05349" y="4065415"/>
          <a:ext cx="914364" cy="21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0.68826</cdr:x>
      <cdr:y>0.68931</cdr:y>
    </cdr:from>
    <cdr:to>
      <cdr:x>0.73256</cdr:x>
      <cdr:y>0.73327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7991369" y="4070730"/>
          <a:ext cx="514366" cy="259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-16.7</a:t>
          </a:r>
        </a:p>
      </cdr:txBody>
    </cdr:sp>
  </cdr:relSizeAnchor>
  <cdr:relSizeAnchor xmlns:cdr="http://schemas.openxmlformats.org/drawingml/2006/chartDrawing">
    <cdr:from>
      <cdr:x>0.3708</cdr:x>
      <cdr:y>0.7878</cdr:y>
    </cdr:from>
    <cdr:to>
      <cdr:x>0.44955</cdr:x>
      <cdr:y>0.82351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05349" y="4652355"/>
          <a:ext cx="914364" cy="21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0.68909</cdr:x>
      <cdr:y>0.78595</cdr:y>
    </cdr:from>
    <cdr:to>
      <cdr:x>0.73339</cdr:x>
      <cdr:y>0.82991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8001006" y="4641430"/>
          <a:ext cx="514366" cy="259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-22.7</a:t>
          </a:r>
        </a:p>
      </cdr:txBody>
    </cdr:sp>
  </cdr:relSizeAnchor>
  <cdr:relSizeAnchor xmlns:cdr="http://schemas.openxmlformats.org/drawingml/2006/chartDrawing">
    <cdr:from>
      <cdr:x>0.36834</cdr:x>
      <cdr:y>0.39649</cdr:y>
    </cdr:from>
    <cdr:to>
      <cdr:x>0.72847</cdr:x>
      <cdr:y>0.44045</cdr:y>
    </cdr:to>
    <cdr:grpSp>
      <cdr:nvGrpSpPr>
        <cdr:cNvPr id="12" name="Group 11"/>
        <cdr:cNvGrpSpPr/>
      </cdr:nvGrpSpPr>
      <cdr:grpSpPr>
        <a:xfrm xmlns:a="http://schemas.openxmlformats.org/drawingml/2006/main">
          <a:off x="4276786" y="2341472"/>
          <a:ext cx="4181460" cy="259605"/>
          <a:chOff x="4305345" y="2370022"/>
          <a:chExt cx="4181460" cy="259606"/>
        </a:xfrm>
      </cdr:grpSpPr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4305345" y="2371439"/>
            <a:ext cx="914364" cy="2108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Calibri"/>
                <a:ea typeface="+mn-ea"/>
                <a:cs typeface="+mn-cs"/>
              </a:rPr>
              <a:t>1 percent AEP WS Elev</a:t>
            </a:r>
            <a:endParaRPr lang="en-US">
              <a:effectLst/>
            </a:endParaRPr>
          </a:p>
        </cdr:txBody>
      </cdr:sp>
      <cdr:sp macro="" textlink="">
        <cdr:nvSpPr>
          <cdr:cNvPr id="11" name="TextBox 2"/>
          <cdr:cNvSpPr txBox="1"/>
        </cdr:nvSpPr>
        <cdr:spPr>
          <a:xfrm xmlns:a="http://schemas.openxmlformats.org/drawingml/2006/main">
            <a:off x="7972439" y="2370022"/>
            <a:ext cx="514366" cy="2596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100" b="1"/>
              <a:t>   1.9</a:t>
            </a:r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17</xdr:col>
      <xdr:colOff>609599</xdr:colOff>
      <xdr:row>31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0.43971</cdr:x>
      <cdr:y>0.22208</cdr:y>
    </cdr:from>
    <cdr:to>
      <cdr:x>0.50041</cdr:x>
      <cdr:y>0.25995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61" y="1311495"/>
          <a:ext cx="704786" cy="22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Max High Tide</a:t>
          </a:r>
        </a:p>
      </cdr:txBody>
    </cdr:sp>
  </cdr:relSizeAnchor>
  <cdr:relSizeAnchor xmlns:cdr="http://schemas.openxmlformats.org/drawingml/2006/chartDrawing">
    <cdr:from>
      <cdr:x>0.43971</cdr:x>
      <cdr:y>0.76774</cdr:y>
    </cdr:from>
    <cdr:to>
      <cdr:x>0.50041</cdr:x>
      <cdr:y>0.80561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5465" y="4533896"/>
          <a:ext cx="704787" cy="22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Max Low Tide</a:t>
          </a:r>
        </a:p>
      </cdr:txBody>
    </cdr:sp>
  </cdr:relSizeAnchor>
  <cdr:relSizeAnchor xmlns:cdr="http://schemas.openxmlformats.org/drawingml/2006/chartDrawing">
    <cdr:from>
      <cdr:x>0.43643</cdr:x>
      <cdr:y>0.66705</cdr:y>
    </cdr:from>
    <cdr:to>
      <cdr:x>0.49713</cdr:x>
      <cdr:y>0.70491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7365" y="3939239"/>
          <a:ext cx="704787" cy="223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 Low Low Water</a:t>
          </a:r>
        </a:p>
      </cdr:txBody>
    </cdr:sp>
  </cdr:relSizeAnchor>
  <cdr:relSizeAnchor xmlns:cdr="http://schemas.openxmlformats.org/drawingml/2006/chartDrawing">
    <cdr:from>
      <cdr:x>0.43725</cdr:x>
      <cdr:y>0.31466</cdr:y>
    </cdr:from>
    <cdr:to>
      <cdr:x>0.49795</cdr:x>
      <cdr:y>0.35252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76886" y="1858251"/>
          <a:ext cx="704786" cy="22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Mean</a:t>
          </a:r>
          <a:r>
            <a:rPr lang="en-US" sz="1100" b="1" baseline="0"/>
            <a:t> High High Water</a:t>
          </a:r>
          <a:endParaRPr lang="en-US" sz="1100" b="1"/>
        </a:p>
      </cdr:txBody>
    </cdr:sp>
  </cdr:relSizeAnchor>
  <cdr:relSizeAnchor xmlns:cdr="http://schemas.openxmlformats.org/drawingml/2006/chartDrawing">
    <cdr:from>
      <cdr:x>0.56686</cdr:x>
      <cdr:y>0.21998</cdr:y>
    </cdr:from>
    <cdr:to>
      <cdr:x>0.59475</cdr:x>
      <cdr:y>0.25645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581797" y="1299094"/>
          <a:ext cx="323830" cy="21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16.4</a:t>
          </a:r>
        </a:p>
      </cdr:txBody>
    </cdr:sp>
  </cdr:relSizeAnchor>
  <cdr:relSizeAnchor xmlns:cdr="http://schemas.openxmlformats.org/drawingml/2006/chartDrawing">
    <cdr:from>
      <cdr:x>0.56357</cdr:x>
      <cdr:y>0.76928</cdr:y>
    </cdr:from>
    <cdr:to>
      <cdr:x>0.60049</cdr:x>
      <cdr:y>0.80322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43601" y="4542991"/>
          <a:ext cx="428677" cy="20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-10.0</a:t>
          </a:r>
        </a:p>
      </cdr:txBody>
    </cdr:sp>
  </cdr:relSizeAnchor>
  <cdr:relSizeAnchor xmlns:cdr="http://schemas.openxmlformats.org/drawingml/2006/chartDrawing">
    <cdr:from>
      <cdr:x>0.56933</cdr:x>
      <cdr:y>0.66753</cdr:y>
    </cdr:from>
    <cdr:to>
      <cdr:x>0.6046</cdr:x>
      <cdr:y>0.70322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610440" y="3942116"/>
          <a:ext cx="409519" cy="210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-5.0</a:t>
          </a:r>
        </a:p>
      </cdr:txBody>
    </cdr:sp>
  </cdr:relSizeAnchor>
  <cdr:relSizeAnchor xmlns:cdr="http://schemas.openxmlformats.org/drawingml/2006/chartDrawing">
    <cdr:from>
      <cdr:x>0.56604</cdr:x>
      <cdr:y>0.31353</cdr:y>
    </cdr:from>
    <cdr:to>
      <cdr:x>0.59393</cdr:x>
      <cdr:y>0.35561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72264" y="1851578"/>
          <a:ext cx="323830" cy="248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11.8</a:t>
          </a:r>
        </a:p>
      </cdr:txBody>
    </cdr:sp>
  </cdr:relSizeAnchor>
  <cdr:relSizeAnchor xmlns:cdr="http://schemas.openxmlformats.org/drawingml/2006/chartDrawing">
    <cdr:from>
      <cdr:x>0.43397</cdr:x>
      <cdr:y>0.10813</cdr:y>
    </cdr:from>
    <cdr:to>
      <cdr:x>0.49467</cdr:x>
      <cdr:y>0.146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38786" y="638590"/>
          <a:ext cx="704786" cy="22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effectLst/>
              <a:latin typeface="Calibri"/>
              <a:ea typeface="+mn-ea"/>
              <a:cs typeface="+mn-cs"/>
            </a:rPr>
            <a:t>1 percent AEP WS Elev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0.56195</cdr:x>
      <cdr:y>0.10926</cdr:y>
    </cdr:from>
    <cdr:to>
      <cdr:x>0.58984</cdr:x>
      <cdr:y>0.14573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6524759" y="645264"/>
          <a:ext cx="323830" cy="21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22.1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scour\phase1\excelXS\670kasilo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Knik\knik_sounding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Soldotna\671_2001_sounding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Scour\Phase%202\Completed%20Phase%202\574_gulkana_final\574_gulkana_surve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Scour\Phase%202\557lowe\557_lowe_surve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Scour\Monitoring\Knik\knik_sounding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Scour\Phase%202\Completed%20Phase%202\233_chena_final\Phase_1\233chs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_2006\Nenana%20River\Nenana%20at%20Windy\1243_sounding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_2006\Chena%20River\Chena%20at%20Nordale\Tecplot%20data\CHENA_NORDALE_TOPO_BATH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IDAL/Tidal_Sites/Blind_River/blind_sound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our/Phase%201.5/678_lgold_1.5/678lg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Scour/Scour_evaluation/Phase%201.5/505_Tana_1.5/505_tana_surve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Chena\Qmmt_5_15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Scour/TIDAL/Tidal_Sites/Salmon_Creek_@_Egan_Dr/Salmon_xsec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cour/Phase%202/Completed%20Phase%202/1147_nenana_final/FBKS%20data/1147nenan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2002_Monitoring\2002_Sounding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Kasilof\sounding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aawswsscour\D%20drive\_Scour\Monitoring\Tok\505_soundings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dg Geom &amp; Section Positns"/>
      <sheetName val="X-Section"/>
      <sheetName val="Bridge"/>
      <sheetName val="Full Valley"/>
      <sheetName val="Piers"/>
      <sheetName val="Additional sections"/>
      <sheetName val="WSPRO deck"/>
      <sheetName val="GR records"/>
      <sheetName val="Discharge Measurement Comps"/>
    </sheetNames>
    <sheetDataSet>
      <sheetData sheetId="0">
        <row r="11">
          <cell r="B11" t="str">
            <v>Kasilof River</v>
          </cell>
          <cell r="G11" t="str">
            <v>T2        Bridge No. 670, Kasilof River</v>
          </cell>
        </row>
        <row r="12">
          <cell r="B12">
            <v>670</v>
          </cell>
          <cell r="G12" t="str">
            <v>*         Q100      Q500</v>
          </cell>
        </row>
        <row r="13">
          <cell r="B13">
            <v>14500</v>
          </cell>
          <cell r="G13" t="str">
            <v>Q         14500     16900</v>
          </cell>
        </row>
        <row r="14">
          <cell r="B14">
            <v>16900</v>
          </cell>
          <cell r="G14" t="str">
            <v>SK        0.0010    0.0010</v>
          </cell>
        </row>
        <row r="15">
          <cell r="B15">
            <v>1E-3</v>
          </cell>
          <cell r="G15" t="str">
            <v>*         SK notes:from quad topo</v>
          </cell>
        </row>
        <row r="16">
          <cell r="B16">
            <v>1E-3</v>
          </cell>
          <cell r="G16" t="str">
            <v>XT   TMPL 68,   0.0010</v>
          </cell>
        </row>
        <row r="17">
          <cell r="B17">
            <v>1E-3</v>
          </cell>
          <cell r="G17" t="str">
            <v>GT</v>
          </cell>
        </row>
        <row r="18">
          <cell r="G18" t="str">
            <v>XS   XIT3 -851</v>
          </cell>
        </row>
        <row r="19">
          <cell r="G19" t="str">
            <v>XS   XIT2 -567</v>
          </cell>
        </row>
        <row r="20">
          <cell r="G20" t="str">
            <v>XS   XIT1 -284</v>
          </cell>
        </row>
        <row r="21">
          <cell r="G21" t="str">
            <v>XS   FULL 0</v>
          </cell>
        </row>
        <row r="22">
          <cell r="G22" t="str">
            <v>BR   BRDG 0  56.7</v>
          </cell>
        </row>
        <row r="23">
          <cell r="G23" t="str">
            <v>CD        3, 35, 1.5, 63.4</v>
          </cell>
        </row>
        <row r="24">
          <cell r="B24">
            <v>283.7</v>
          </cell>
          <cell r="G24" t="str">
            <v>AS   APPR 319</v>
          </cell>
        </row>
        <row r="25">
          <cell r="B25">
            <v>35.200000000000003</v>
          </cell>
          <cell r="G25" t="str">
            <v>N         0.100    0.035     0.100</v>
          </cell>
        </row>
        <row r="26">
          <cell r="B26">
            <v>56.7</v>
          </cell>
          <cell r="G26" t="str">
            <v>SA              20        250</v>
          </cell>
        </row>
        <row r="27">
          <cell r="B27">
            <v>3</v>
          </cell>
          <cell r="G27" t="str">
            <v>N         0.035</v>
          </cell>
        </row>
        <row r="28">
          <cell r="B28">
            <v>63.4</v>
          </cell>
          <cell r="G28" t="str">
            <v/>
          </cell>
        </row>
        <row r="29">
          <cell r="B29">
            <v>1.5</v>
          </cell>
          <cell r="G29" t="str">
            <v>N         0.100    0.035     0.100</v>
          </cell>
        </row>
        <row r="30">
          <cell r="G30" t="str">
            <v>SA              20        250</v>
          </cell>
        </row>
        <row r="31">
          <cell r="B31">
            <v>0</v>
          </cell>
        </row>
        <row r="32">
          <cell r="B32">
            <v>68</v>
          </cell>
        </row>
        <row r="33">
          <cell r="B33">
            <v>0</v>
          </cell>
        </row>
        <row r="34">
          <cell r="B34">
            <v>318.89999999999998</v>
          </cell>
        </row>
        <row r="35">
          <cell r="B35">
            <v>-283.7</v>
          </cell>
        </row>
        <row r="36">
          <cell r="B36">
            <v>-567.4</v>
          </cell>
        </row>
        <row r="37">
          <cell r="B37">
            <v>-851.09999999999991</v>
          </cell>
        </row>
        <row r="40">
          <cell r="B40">
            <v>0.1</v>
          </cell>
          <cell r="D40">
            <v>3.5000000000000003E-2</v>
          </cell>
          <cell r="F40">
            <v>0.1</v>
          </cell>
        </row>
        <row r="41">
          <cell r="C41">
            <v>20</v>
          </cell>
          <cell r="E41">
            <v>250</v>
          </cell>
        </row>
        <row r="44">
          <cell r="B44">
            <v>3.5000000000000003E-2</v>
          </cell>
        </row>
        <row r="48">
          <cell r="B48">
            <v>0.1</v>
          </cell>
          <cell r="D48">
            <v>3.5000000000000003E-2</v>
          </cell>
          <cell r="F48">
            <v>0.1</v>
          </cell>
        </row>
        <row r="49">
          <cell r="C49">
            <v>20</v>
          </cell>
          <cell r="E49">
            <v>250</v>
          </cell>
        </row>
      </sheetData>
      <sheetData sheetId="1">
        <row r="5">
          <cell r="F5" t="str">
            <v>Sterling Highway mile 67</v>
          </cell>
        </row>
        <row r="9">
          <cell r="A9">
            <v>1.9</v>
          </cell>
          <cell r="B9">
            <v>57.1</v>
          </cell>
        </row>
        <row r="10">
          <cell r="A10">
            <v>2.6</v>
          </cell>
          <cell r="B10">
            <v>55.3</v>
          </cell>
        </row>
        <row r="11">
          <cell r="A11">
            <v>19</v>
          </cell>
          <cell r="B11">
            <v>55.3</v>
          </cell>
        </row>
        <row r="12">
          <cell r="A12">
            <v>30.2</v>
          </cell>
          <cell r="B12">
            <v>45</v>
          </cell>
        </row>
        <row r="13">
          <cell r="A13">
            <v>37.299999999999997</v>
          </cell>
          <cell r="B13">
            <v>41.6</v>
          </cell>
        </row>
        <row r="14">
          <cell r="A14">
            <v>55.2</v>
          </cell>
          <cell r="B14">
            <v>39</v>
          </cell>
        </row>
        <row r="15">
          <cell r="A15">
            <v>78</v>
          </cell>
          <cell r="B15">
            <v>36.9</v>
          </cell>
        </row>
        <row r="16">
          <cell r="A16">
            <v>86.9</v>
          </cell>
          <cell r="B16">
            <v>36.4</v>
          </cell>
        </row>
        <row r="17">
          <cell r="A17">
            <v>119.5</v>
          </cell>
          <cell r="B17">
            <v>34.299999999999997</v>
          </cell>
        </row>
        <row r="18">
          <cell r="A18">
            <v>151</v>
          </cell>
          <cell r="B18">
            <v>34.799999999999997</v>
          </cell>
        </row>
        <row r="19">
          <cell r="A19">
            <v>185.9</v>
          </cell>
          <cell r="B19">
            <v>35.299999999999997</v>
          </cell>
        </row>
        <row r="20">
          <cell r="A20">
            <v>196.6</v>
          </cell>
          <cell r="B20">
            <v>35.9</v>
          </cell>
        </row>
        <row r="21">
          <cell r="A21">
            <v>213.1</v>
          </cell>
          <cell r="B21">
            <v>37.4</v>
          </cell>
        </row>
        <row r="22">
          <cell r="A22">
            <v>233.4</v>
          </cell>
          <cell r="B22">
            <v>38.6</v>
          </cell>
        </row>
        <row r="23">
          <cell r="A23">
            <v>245.7</v>
          </cell>
          <cell r="B23">
            <v>40.299999999999997</v>
          </cell>
        </row>
        <row r="24">
          <cell r="A24">
            <v>255.3</v>
          </cell>
          <cell r="B24">
            <v>46.2</v>
          </cell>
        </row>
        <row r="25">
          <cell r="A25">
            <v>266.2</v>
          </cell>
          <cell r="B25">
            <v>50.5</v>
          </cell>
        </row>
        <row r="26">
          <cell r="A26">
            <v>270.39999999999998</v>
          </cell>
          <cell r="B26">
            <v>54.8</v>
          </cell>
        </row>
        <row r="27">
          <cell r="A27">
            <v>279.89999999999998</v>
          </cell>
          <cell r="B27">
            <v>54.8</v>
          </cell>
        </row>
        <row r="28">
          <cell r="A28">
            <v>280.3</v>
          </cell>
          <cell r="B28">
            <v>56.6</v>
          </cell>
        </row>
        <row r="29">
          <cell r="A29">
            <v>1.8942000000000001</v>
          </cell>
          <cell r="B29">
            <v>57.1</v>
          </cell>
        </row>
        <row r="32">
          <cell r="A32">
            <v>-128</v>
          </cell>
          <cell r="B32">
            <v>58</v>
          </cell>
        </row>
        <row r="33">
          <cell r="A33">
            <v>-107</v>
          </cell>
          <cell r="B33">
            <v>50</v>
          </cell>
        </row>
        <row r="34">
          <cell r="A34">
            <v>-92</v>
          </cell>
          <cell r="B34">
            <v>44</v>
          </cell>
        </row>
        <row r="35">
          <cell r="A35">
            <v>-73</v>
          </cell>
          <cell r="B35">
            <v>42</v>
          </cell>
        </row>
        <row r="36">
          <cell r="A36">
            <v>20</v>
          </cell>
          <cell r="B36">
            <v>40</v>
          </cell>
        </row>
        <row r="37">
          <cell r="A37">
            <v>45</v>
          </cell>
          <cell r="B37">
            <v>38</v>
          </cell>
        </row>
        <row r="38">
          <cell r="A38">
            <v>60</v>
          </cell>
          <cell r="B38">
            <v>36</v>
          </cell>
        </row>
        <row r="39">
          <cell r="A39">
            <v>82</v>
          </cell>
          <cell r="B39">
            <v>34</v>
          </cell>
        </row>
        <row r="40">
          <cell r="A40">
            <v>123</v>
          </cell>
          <cell r="B40">
            <v>32</v>
          </cell>
        </row>
        <row r="41">
          <cell r="A41">
            <v>173</v>
          </cell>
          <cell r="B41">
            <v>32</v>
          </cell>
        </row>
        <row r="42">
          <cell r="A42">
            <v>195</v>
          </cell>
          <cell r="B42">
            <v>34</v>
          </cell>
        </row>
        <row r="43">
          <cell r="A43">
            <v>235</v>
          </cell>
          <cell r="B43">
            <v>36</v>
          </cell>
        </row>
        <row r="44">
          <cell r="A44">
            <v>245</v>
          </cell>
          <cell r="B44">
            <v>38</v>
          </cell>
        </row>
        <row r="45">
          <cell r="A45">
            <v>265</v>
          </cell>
          <cell r="B45">
            <v>48</v>
          </cell>
        </row>
        <row r="46">
          <cell r="A46">
            <v>275</v>
          </cell>
          <cell r="B46">
            <v>50</v>
          </cell>
        </row>
        <row r="47">
          <cell r="A47">
            <v>283</v>
          </cell>
          <cell r="B47">
            <v>52</v>
          </cell>
        </row>
        <row r="48">
          <cell r="A48">
            <v>297</v>
          </cell>
          <cell r="B48">
            <v>54</v>
          </cell>
        </row>
        <row r="49">
          <cell r="A49">
            <v>327</v>
          </cell>
          <cell r="B49">
            <v>56</v>
          </cell>
        </row>
        <row r="50">
          <cell r="A50">
            <v>380</v>
          </cell>
          <cell r="B50">
            <v>58</v>
          </cell>
        </row>
      </sheetData>
      <sheetData sheetId="2" refreshError="1"/>
      <sheetData sheetId="3">
        <row r="7">
          <cell r="A7">
            <v>-128</v>
          </cell>
          <cell r="B7">
            <v>58</v>
          </cell>
          <cell r="D7">
            <v>-128</v>
          </cell>
          <cell r="E7">
            <v>58</v>
          </cell>
        </row>
        <row r="8">
          <cell r="A8">
            <v>-107</v>
          </cell>
          <cell r="B8">
            <v>50</v>
          </cell>
          <cell r="D8">
            <v>-107</v>
          </cell>
          <cell r="E8">
            <v>50</v>
          </cell>
        </row>
        <row r="9">
          <cell r="A9">
            <v>-92</v>
          </cell>
          <cell r="B9">
            <v>44</v>
          </cell>
          <cell r="D9">
            <v>-92</v>
          </cell>
          <cell r="E9">
            <v>44</v>
          </cell>
        </row>
        <row r="10">
          <cell r="A10">
            <v>-73</v>
          </cell>
          <cell r="B10">
            <v>42</v>
          </cell>
          <cell r="D10">
            <v>-73</v>
          </cell>
          <cell r="E10">
            <v>42</v>
          </cell>
        </row>
        <row r="11">
          <cell r="A11">
            <v>20</v>
          </cell>
          <cell r="B11">
            <v>40</v>
          </cell>
          <cell r="D11">
            <v>20</v>
          </cell>
          <cell r="E11">
            <v>40</v>
          </cell>
        </row>
        <row r="12">
          <cell r="A12">
            <v>45</v>
          </cell>
          <cell r="B12">
            <v>38</v>
          </cell>
          <cell r="D12">
            <v>45</v>
          </cell>
          <cell r="E12">
            <v>38</v>
          </cell>
        </row>
        <row r="13">
          <cell r="A13">
            <v>60</v>
          </cell>
          <cell r="B13">
            <v>36</v>
          </cell>
          <cell r="D13">
            <v>60</v>
          </cell>
          <cell r="E13">
            <v>36</v>
          </cell>
        </row>
        <row r="14">
          <cell r="A14">
            <v>82</v>
          </cell>
          <cell r="B14">
            <v>34</v>
          </cell>
          <cell r="D14">
            <v>82</v>
          </cell>
          <cell r="E14">
            <v>34</v>
          </cell>
        </row>
        <row r="15">
          <cell r="A15">
            <v>123</v>
          </cell>
          <cell r="B15">
            <v>32</v>
          </cell>
          <cell r="D15">
            <v>123</v>
          </cell>
          <cell r="E15">
            <v>32</v>
          </cell>
        </row>
        <row r="16">
          <cell r="A16">
            <v>173</v>
          </cell>
          <cell r="B16">
            <v>32</v>
          </cell>
          <cell r="D16">
            <v>173</v>
          </cell>
          <cell r="E16">
            <v>32</v>
          </cell>
        </row>
        <row r="17">
          <cell r="A17">
            <v>195</v>
          </cell>
          <cell r="B17">
            <v>34</v>
          </cell>
          <cell r="D17">
            <v>195</v>
          </cell>
          <cell r="E17">
            <v>34</v>
          </cell>
        </row>
        <row r="18">
          <cell r="A18">
            <v>235</v>
          </cell>
          <cell r="B18">
            <v>36</v>
          </cell>
          <cell r="D18">
            <v>235</v>
          </cell>
          <cell r="E18">
            <v>36</v>
          </cell>
        </row>
        <row r="19">
          <cell r="A19">
            <v>245</v>
          </cell>
          <cell r="B19">
            <v>38</v>
          </cell>
          <cell r="D19">
            <v>245</v>
          </cell>
          <cell r="E19">
            <v>38</v>
          </cell>
        </row>
        <row r="20">
          <cell r="A20">
            <v>265</v>
          </cell>
          <cell r="B20">
            <v>48</v>
          </cell>
          <cell r="D20">
            <v>265</v>
          </cell>
          <cell r="E20">
            <v>48</v>
          </cell>
        </row>
        <row r="21">
          <cell r="A21">
            <v>275</v>
          </cell>
          <cell r="B21">
            <v>50</v>
          </cell>
          <cell r="D21">
            <v>275</v>
          </cell>
          <cell r="E21">
            <v>50</v>
          </cell>
        </row>
        <row r="22">
          <cell r="A22">
            <v>283</v>
          </cell>
          <cell r="B22">
            <v>52</v>
          </cell>
          <cell r="D22">
            <v>283</v>
          </cell>
          <cell r="E22">
            <v>52</v>
          </cell>
        </row>
        <row r="23">
          <cell r="A23">
            <v>297</v>
          </cell>
          <cell r="B23">
            <v>54</v>
          </cell>
          <cell r="D23">
            <v>297</v>
          </cell>
          <cell r="E23">
            <v>54</v>
          </cell>
        </row>
        <row r="24">
          <cell r="A24">
            <v>327</v>
          </cell>
          <cell r="B24">
            <v>56</v>
          </cell>
          <cell r="D24">
            <v>327</v>
          </cell>
          <cell r="E24">
            <v>56</v>
          </cell>
        </row>
        <row r="25">
          <cell r="A25">
            <v>380</v>
          </cell>
          <cell r="B25">
            <v>58</v>
          </cell>
          <cell r="D25">
            <v>380</v>
          </cell>
          <cell r="E25">
            <v>58</v>
          </cell>
        </row>
      </sheetData>
      <sheetData sheetId="4" refreshError="1"/>
      <sheetData sheetId="5" refreshError="1"/>
      <sheetData sheetId="6">
        <row r="1">
          <cell r="A1" t="str">
            <v xml:space="preserve">T1        WSPRO Profiles---Bridge Scour Project </v>
          </cell>
          <cell r="C1" t="str">
            <v xml:space="preserve">T1        WSPRO Profiles---Bridge Scour Project </v>
          </cell>
        </row>
        <row r="2">
          <cell r="A2" t="str">
            <v>T2        Bridge No. 670, Kasilof River</v>
          </cell>
        </row>
        <row r="3">
          <cell r="A3" t="str">
            <v xml:space="preserve">T3        Bridge Run </v>
          </cell>
          <cell r="C3" t="str">
            <v xml:space="preserve">T3        Bridge Run </v>
          </cell>
        </row>
        <row r="4">
          <cell r="A4" t="str">
            <v>*         Q100      Q500</v>
          </cell>
        </row>
        <row r="5">
          <cell r="A5" t="str">
            <v>Q         14500     16900</v>
          </cell>
        </row>
        <row r="6">
          <cell r="A6" t="str">
            <v>SK        0.0010    0.0010</v>
          </cell>
          <cell r="C6" t="str">
            <v>*         **********************************************************************</v>
          </cell>
        </row>
        <row r="7">
          <cell r="A7" t="str">
            <v>*         SK notes:from quad topo</v>
          </cell>
          <cell r="C7" t="str">
            <v>EX</v>
          </cell>
        </row>
        <row r="8">
          <cell r="A8" t="str">
            <v>*         **********************************************************************</v>
          </cell>
          <cell r="C8" t="str">
            <v>ER</v>
          </cell>
        </row>
        <row r="9">
          <cell r="A9" t="str">
            <v>XT   TMPL 68,   0.0010</v>
          </cell>
        </row>
        <row r="10">
          <cell r="A10" t="str">
            <v xml:space="preserve">GR        -128, 58  -107, 50  -92, 44  -73, 42  </v>
          </cell>
        </row>
        <row r="11">
          <cell r="A11" t="str">
            <v xml:space="preserve">GR        20, 40  45, 38  60, 36  82, 34  </v>
          </cell>
        </row>
        <row r="12">
          <cell r="A12" t="str">
            <v xml:space="preserve">GR        123, 32  173, 32  195, 34  235, 36  </v>
          </cell>
        </row>
        <row r="13">
          <cell r="A13" t="str">
            <v xml:space="preserve">GR        245, 38  265, 48  275, 50  283, 52  </v>
          </cell>
        </row>
        <row r="14">
          <cell r="A14" t="str">
            <v xml:space="preserve">GR        297, 54  327, 56  380, 58  </v>
          </cell>
        </row>
        <row r="15">
          <cell r="A15" t="str">
            <v>*         **********************************************************************</v>
          </cell>
        </row>
        <row r="16">
          <cell r="A16" t="str">
            <v>XS   XIT3 -851</v>
          </cell>
        </row>
        <row r="17">
          <cell r="A17" t="str">
            <v>GT</v>
          </cell>
        </row>
        <row r="18">
          <cell r="A18" t="str">
            <v>N         0.100    0.035     0.100</v>
          </cell>
        </row>
        <row r="19">
          <cell r="A19" t="str">
            <v>SA              20        250</v>
          </cell>
        </row>
        <row r="20">
          <cell r="A20" t="str">
            <v>*         **********************************************************************</v>
          </cell>
        </row>
        <row r="21">
          <cell r="A21" t="str">
            <v>XS   XIT2 -567</v>
          </cell>
        </row>
        <row r="22">
          <cell r="A22" t="str">
            <v>GT</v>
          </cell>
        </row>
        <row r="23">
          <cell r="A23" t="str">
            <v>*         **********************************************************************</v>
          </cell>
        </row>
        <row r="24">
          <cell r="A24" t="str">
            <v>XS   XIT1 -284</v>
          </cell>
        </row>
        <row r="25">
          <cell r="A25" t="str">
            <v>GT</v>
          </cell>
        </row>
        <row r="26">
          <cell r="A26" t="str">
            <v>*         **********************************************************************</v>
          </cell>
        </row>
        <row r="27">
          <cell r="A27" t="str">
            <v>XS   FULL 0</v>
          </cell>
        </row>
        <row r="28">
          <cell r="A28" t="str">
            <v>GT</v>
          </cell>
        </row>
        <row r="29">
          <cell r="A29" t="str">
            <v>*         **********************************************************************</v>
          </cell>
        </row>
        <row r="30">
          <cell r="A30" t="str">
            <v>BR   BRDG 0  56.7</v>
          </cell>
        </row>
        <row r="31">
          <cell r="A31" t="str">
            <v xml:space="preserve">GR        1.9, 57.1  2.6, 55.3  19, 55.3  30.2, 45  </v>
          </cell>
        </row>
        <row r="32">
          <cell r="A32" t="str">
            <v xml:space="preserve">GR        37.3, 41.6  55.2, 39  78, 36.9  86.9, 36.4  </v>
          </cell>
        </row>
        <row r="33">
          <cell r="A33" t="str">
            <v xml:space="preserve">GR        119.5, 34.3  151, 34.8  185.9, 35.3  196.6, 35.9  </v>
          </cell>
        </row>
        <row r="34">
          <cell r="A34" t="str">
            <v xml:space="preserve">GR        213.1, 37.4  233.4, 38.6  245.7, 40.3  255.3, 46.2  </v>
          </cell>
        </row>
        <row r="35">
          <cell r="A35" t="str">
            <v xml:space="preserve">GR        266.2, 50.5  270.4, 54.8  279.9, 54.8  280.3, 56.6  </v>
          </cell>
        </row>
        <row r="36">
          <cell r="A36" t="str">
            <v xml:space="preserve">GR        1.9, 57.1  </v>
          </cell>
        </row>
        <row r="37">
          <cell r="A37" t="str">
            <v>CD        3, 35, 1.5, 63.4</v>
          </cell>
        </row>
        <row r="38">
          <cell r="A38" t="str">
            <v>N         0.035</v>
          </cell>
        </row>
        <row r="39">
          <cell r="A39" t="str">
            <v xml:space="preserve">PW        36.4, 3  36.5, 3  36.5, 6  </v>
          </cell>
        </row>
        <row r="40">
          <cell r="A40" t="str">
            <v>*         **********************************************************************</v>
          </cell>
        </row>
        <row r="41">
          <cell r="A41" t="str">
            <v>AS   APPR 319</v>
          </cell>
        </row>
        <row r="42">
          <cell r="A42" t="str">
            <v>GT</v>
          </cell>
        </row>
        <row r="43">
          <cell r="A43" t="str">
            <v>N         0.100    0.035     0.100</v>
          </cell>
        </row>
        <row r="44">
          <cell r="A44" t="str">
            <v>SA              20        250</v>
          </cell>
        </row>
        <row r="45">
          <cell r="A45" t="str">
            <v>*         **********************************************************************</v>
          </cell>
        </row>
        <row r="46">
          <cell r="A46" t="str">
            <v>EX</v>
          </cell>
        </row>
        <row r="47">
          <cell r="A47" t="str">
            <v>ER</v>
          </cell>
        </row>
      </sheetData>
      <sheetData sheetId="7">
        <row r="3">
          <cell r="A3" t="str">
            <v xml:space="preserve">GR        1.9, 57.1  2.6, 55.3  19, 55.3  30.2, 45  </v>
          </cell>
          <cell r="B3" t="str">
            <v xml:space="preserve">GR        -128, 58  -107, 50  -92, 44  -73, 42  </v>
          </cell>
        </row>
        <row r="4">
          <cell r="A4" t="str">
            <v xml:space="preserve">GR        37.3, 41.6  55.2, 39  78, 36.9  86.9, 36.4  </v>
          </cell>
          <cell r="B4" t="str">
            <v xml:space="preserve">GR        20, 40  45, 38  60, 36  82, 34  </v>
          </cell>
        </row>
        <row r="5">
          <cell r="A5" t="str">
            <v xml:space="preserve">GR        119.5, 34.3  151, 34.8  185.9, 35.3  196.6, 35.9  </v>
          </cell>
          <cell r="B5" t="str">
            <v xml:space="preserve">GR        123, 32  173, 32  195, 34  235, 36  </v>
          </cell>
        </row>
        <row r="6">
          <cell r="A6" t="str">
            <v xml:space="preserve">GR        213.1, 37.4  233.4, 38.6  245.7, 40.3  255.3, 46.2  </v>
          </cell>
          <cell r="B6" t="str">
            <v xml:space="preserve">GR        245, 38  265, 48  275, 50  283, 52  </v>
          </cell>
        </row>
        <row r="7">
          <cell r="A7" t="str">
            <v xml:space="preserve">GR        266.2, 50.5  270.4, 54.8  279.9, 54.8  280.3, 56.6  </v>
          </cell>
          <cell r="B7" t="str">
            <v xml:space="preserve">GR        297, 54  327, 56  380, 58  </v>
          </cell>
        </row>
        <row r="8">
          <cell r="A8" t="str">
            <v xml:space="preserve">GR        1.9, 57.1  </v>
          </cell>
        </row>
      </sheetData>
      <sheetData sheetId="8">
        <row r="13">
          <cell r="B13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ew bridge soundings (2001)"/>
      <sheetName val="New bridge soundings (2003)"/>
      <sheetName val="New bridge soundings (2002)"/>
      <sheetName val="New Bridge pier sounding"/>
      <sheetName val="Plot"/>
      <sheetName val="Old Bridge Soundings"/>
      <sheetName val="2002 Plots"/>
      <sheetName val="2003 Plots old bridge"/>
      <sheetName val="New bridge soundings"/>
      <sheetName val="New bridge soundings (2004)"/>
      <sheetName val="2004 pier profiles"/>
    </sheetNames>
    <sheetDataSet>
      <sheetData sheetId="0"/>
      <sheetData sheetId="1"/>
      <sheetData sheetId="2"/>
      <sheetData sheetId="3">
        <row r="3">
          <cell r="G3">
            <v>40.870000000000005</v>
          </cell>
        </row>
      </sheetData>
      <sheetData sheetId="4"/>
      <sheetData sheetId="5">
        <row r="4">
          <cell r="AB4">
            <v>30.17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671"/>
      <sheetName val="All_soundings"/>
      <sheetName val="2001_Plot"/>
      <sheetName val="2002_Plot"/>
      <sheetName val="2003_Plot "/>
      <sheetName val="2001 Sound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A6">
            <v>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CS2"/>
      <sheetName val="ICS1"/>
      <sheetName val="Survey_rotation"/>
      <sheetName val="mergedsurveys"/>
      <sheetName val="WS"/>
      <sheetName val="XSEC_Rotater"/>
      <sheetName val="All Profiles"/>
      <sheetName val="APPR"/>
      <sheetName val="APPR1"/>
      <sheetName val="Bridge"/>
      <sheetName val="DSEMB"/>
      <sheetName val="Exit"/>
      <sheetName val="Exit2"/>
    </sheetNames>
    <sheetDataSet>
      <sheetData sheetId="0"/>
      <sheetData sheetId="1">
        <row r="15">
          <cell r="B15">
            <v>10066.030000000001</v>
          </cell>
          <cell r="C15">
            <v>10127.903</v>
          </cell>
        </row>
      </sheetData>
      <sheetData sheetId="2"/>
      <sheetData sheetId="3">
        <row r="2">
          <cell r="J2">
            <v>1280.71</v>
          </cell>
          <cell r="L2">
            <v>1300.32</v>
          </cell>
        </row>
        <row r="42">
          <cell r="J42">
            <v>19.61</v>
          </cell>
        </row>
      </sheetData>
      <sheetData sheetId="4">
        <row r="26">
          <cell r="H26">
            <v>3.7388438567190554E-3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USGS_raw"/>
      <sheetName val="DOT_data"/>
      <sheetName val="rbpro11"/>
      <sheetName val="lbpro11"/>
      <sheetName val="Rotation"/>
      <sheetName val="Rotate"/>
      <sheetName val="WS slope"/>
    </sheetNames>
    <sheetDataSet>
      <sheetData sheetId="0"/>
      <sheetData sheetId="1">
        <row r="4">
          <cell r="R4">
            <v>277.04000000000002</v>
          </cell>
        </row>
      </sheetData>
      <sheetData sheetId="2"/>
      <sheetData sheetId="3"/>
      <sheetData sheetId="4">
        <row r="2">
          <cell r="K2">
            <v>848.42000000000007</v>
          </cell>
          <cell r="L2">
            <v>635.4399999999996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ew bridge soundings"/>
      <sheetName val="New Bridge pier sounding"/>
      <sheetName val="Plot"/>
      <sheetName val="Old Bridge Soundings"/>
      <sheetName val="2002 Plots"/>
    </sheetNames>
    <sheetDataSet>
      <sheetData sheetId="0"/>
      <sheetData sheetId="1"/>
      <sheetData sheetId="2"/>
      <sheetData sheetId="3">
        <row r="4">
          <cell r="AB4">
            <v>30.17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X-Section"/>
      <sheetName val="TAH X-Section-233chsr.xls"/>
      <sheetName val="Discharge Measurement Comp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ot"/>
      <sheetName val="2007"/>
      <sheetName val="2006"/>
      <sheetName val="2005"/>
      <sheetName val="Pre 2005"/>
    </sheetNames>
    <sheetDataSet>
      <sheetData sheetId="0"/>
      <sheetData sheetId="1"/>
      <sheetData sheetId="2"/>
      <sheetData sheetId="3"/>
      <sheetData sheetId="4">
        <row r="1">
          <cell r="J1">
            <v>1998.9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X-Section"/>
      <sheetName val="BRIDGE PLOT"/>
      <sheetName val="GPS_ UTM"/>
      <sheetName val="BATHY_UTM"/>
      <sheetName val="Datum"/>
      <sheetName val="BRIDGE"/>
      <sheetName val="ALL_UTM_AS_BUILT"/>
    </sheetNames>
    <sheetDataSet>
      <sheetData sheetId="0"/>
      <sheetData sheetId="1"/>
      <sheetData sheetId="2"/>
      <sheetData sheetId="3"/>
      <sheetData sheetId="4">
        <row r="9">
          <cell r="I9">
            <v>-21.224999999999966</v>
          </cell>
        </row>
        <row r="11">
          <cell r="I11">
            <v>450.70700000000005</v>
          </cell>
        </row>
      </sheetData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lots"/>
      <sheetName val="2009"/>
      <sheetName val="DOT"/>
      <sheetName val="Sheet1"/>
    </sheetNames>
    <sheetDataSet>
      <sheetData sheetId="0">
        <row r="37">
          <cell r="A37">
            <v>0</v>
          </cell>
          <cell r="B37">
            <v>24.72</v>
          </cell>
        </row>
        <row r="38">
          <cell r="A38">
            <v>200</v>
          </cell>
          <cell r="B38">
            <v>24.72</v>
          </cell>
        </row>
        <row r="39">
          <cell r="A39">
            <v>0</v>
          </cell>
          <cell r="B39">
            <v>24.72</v>
          </cell>
        </row>
        <row r="40">
          <cell r="A40">
            <v>0</v>
          </cell>
          <cell r="B40">
            <v>22.774999999999999</v>
          </cell>
        </row>
        <row r="41">
          <cell r="A41">
            <v>39.625</v>
          </cell>
          <cell r="B41">
            <v>22.774999999999999</v>
          </cell>
        </row>
        <row r="42">
          <cell r="A42">
            <v>39.625</v>
          </cell>
          <cell r="B42">
            <v>-40</v>
          </cell>
        </row>
        <row r="43">
          <cell r="A43">
            <v>40.375</v>
          </cell>
          <cell r="B43">
            <v>-40</v>
          </cell>
        </row>
        <row r="44">
          <cell r="A44">
            <v>40.375</v>
          </cell>
          <cell r="B44">
            <v>22.774999999999999</v>
          </cell>
        </row>
        <row r="45">
          <cell r="A45">
            <v>79.625</v>
          </cell>
          <cell r="B45">
            <v>22.774999999999999</v>
          </cell>
        </row>
        <row r="46">
          <cell r="A46">
            <v>79.625</v>
          </cell>
          <cell r="B46">
            <v>-40</v>
          </cell>
        </row>
        <row r="47">
          <cell r="A47">
            <v>80.375</v>
          </cell>
          <cell r="B47">
            <v>-40</v>
          </cell>
        </row>
        <row r="48">
          <cell r="A48">
            <v>80.375</v>
          </cell>
          <cell r="B48">
            <v>22.774999999999999</v>
          </cell>
        </row>
        <row r="49">
          <cell r="A49">
            <v>119.625</v>
          </cell>
          <cell r="B49">
            <v>22.774999999999999</v>
          </cell>
        </row>
        <row r="50">
          <cell r="A50">
            <v>119.625</v>
          </cell>
          <cell r="B50">
            <v>-40</v>
          </cell>
        </row>
        <row r="51">
          <cell r="A51">
            <v>120.375</v>
          </cell>
          <cell r="B51">
            <v>-40</v>
          </cell>
        </row>
        <row r="52">
          <cell r="A52">
            <v>120.375</v>
          </cell>
          <cell r="B52">
            <v>22.774999999999999</v>
          </cell>
        </row>
        <row r="53">
          <cell r="A53">
            <v>159.625</v>
          </cell>
          <cell r="B53">
            <v>22.774999999999999</v>
          </cell>
        </row>
        <row r="54">
          <cell r="A54">
            <v>159.625</v>
          </cell>
          <cell r="B54">
            <v>-40</v>
          </cell>
        </row>
        <row r="55">
          <cell r="A55">
            <v>160.375</v>
          </cell>
          <cell r="B55">
            <v>-40</v>
          </cell>
        </row>
        <row r="56">
          <cell r="A56">
            <v>160.375</v>
          </cell>
          <cell r="B56">
            <v>22.774999999999999</v>
          </cell>
        </row>
        <row r="57">
          <cell r="A57">
            <v>200</v>
          </cell>
          <cell r="B57">
            <v>22.774999999999999</v>
          </cell>
        </row>
        <row r="58">
          <cell r="A58">
            <v>200</v>
          </cell>
          <cell r="B58">
            <v>24.72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dg Geom &amp; Section Positns"/>
      <sheetName val="X-Section"/>
      <sheetName val="Bridge"/>
      <sheetName val="Full Valley"/>
      <sheetName val="Piers"/>
      <sheetName val="Additional sections"/>
      <sheetName val="WSPRO deck"/>
      <sheetName val="GR records"/>
      <sheetName val="Discharge Measurement Comps"/>
    </sheetNames>
    <sheetDataSet>
      <sheetData sheetId="0">
        <row r="11">
          <cell r="B11" t="str">
            <v>Little Goldstream Creek</v>
          </cell>
          <cell r="G11" t="str">
            <v>T2        Bridge No. 678, Little Goldstream Creek</v>
          </cell>
        </row>
        <row r="12">
          <cell r="G12" t="str">
            <v>*         1967      q100      q500</v>
          </cell>
        </row>
        <row r="13">
          <cell r="G13" t="str">
            <v>Q         1490      2260      2870</v>
          </cell>
        </row>
        <row r="14">
          <cell r="G14" t="str">
            <v>SK        0.0010    0.0010    0.0010</v>
          </cell>
        </row>
        <row r="15">
          <cell r="B15">
            <v>1E-3</v>
          </cell>
          <cell r="G15" t="str">
            <v>*         back calc from 67 as .0008; survey .0014</v>
          </cell>
        </row>
        <row r="16">
          <cell r="B16">
            <v>1E-3</v>
          </cell>
          <cell r="G16" t="str">
            <v>XT   TMPL 0,   0.0010</v>
          </cell>
        </row>
        <row r="17">
          <cell r="B17">
            <v>1E-3</v>
          </cell>
          <cell r="G17" t="str">
            <v>GT</v>
          </cell>
        </row>
        <row r="18">
          <cell r="G18" t="str">
            <v>XS   XIT3 -192</v>
          </cell>
        </row>
        <row r="19">
          <cell r="B19">
            <v>1490</v>
          </cell>
          <cell r="G19" t="str">
            <v>XS   XIT2 -128</v>
          </cell>
        </row>
        <row r="20">
          <cell r="B20">
            <v>1E-3</v>
          </cell>
          <cell r="G20" t="str">
            <v>XS   XIT1 -64</v>
          </cell>
        </row>
        <row r="21">
          <cell r="G21" t="str">
            <v>XS   FULL 0</v>
          </cell>
        </row>
        <row r="22">
          <cell r="G22" t="str">
            <v>BR   BRDG 0  387.4</v>
          </cell>
        </row>
        <row r="23">
          <cell r="G23" t="str">
            <v>CD        3, 30, 1.5, 389.5</v>
          </cell>
        </row>
        <row r="24">
          <cell r="B24">
            <v>64</v>
          </cell>
          <cell r="G24" t="str">
            <v>AS   APPR 94</v>
          </cell>
        </row>
        <row r="25">
          <cell r="B25">
            <v>30</v>
          </cell>
          <cell r="G25" t="str">
            <v>N         0.045    0.040</v>
          </cell>
        </row>
        <row r="26">
          <cell r="B26">
            <v>387.4</v>
          </cell>
          <cell r="G26" t="str">
            <v>SA              0</v>
          </cell>
        </row>
        <row r="27">
          <cell r="B27">
            <v>3</v>
          </cell>
          <cell r="G27" t="str">
            <v>N         0.030</v>
          </cell>
        </row>
        <row r="28">
          <cell r="B28">
            <v>389.5</v>
          </cell>
          <cell r="G28" t="str">
            <v/>
          </cell>
        </row>
        <row r="29">
          <cell r="B29">
            <v>1.5</v>
          </cell>
          <cell r="G29" t="str">
            <v>N         0.045    0.040</v>
          </cell>
        </row>
        <row r="30">
          <cell r="G30" t="str">
            <v>SA              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94</v>
          </cell>
        </row>
        <row r="35">
          <cell r="B35">
            <v>-64</v>
          </cell>
        </row>
        <row r="36">
          <cell r="B36">
            <v>-128</v>
          </cell>
        </row>
        <row r="37">
          <cell r="B37">
            <v>-192</v>
          </cell>
        </row>
        <row r="40">
          <cell r="B40">
            <v>4.4999999999999998E-2</v>
          </cell>
          <cell r="D40">
            <v>0.04</v>
          </cell>
        </row>
        <row r="41">
          <cell r="C41">
            <v>0</v>
          </cell>
        </row>
        <row r="44">
          <cell r="B44">
            <v>0.03</v>
          </cell>
        </row>
        <row r="48">
          <cell r="B48">
            <v>4.4999999999999998E-2</v>
          </cell>
          <cell r="D48">
            <v>0.04</v>
          </cell>
        </row>
        <row r="49">
          <cell r="C49">
            <v>0</v>
          </cell>
        </row>
      </sheetData>
      <sheetData sheetId="1"/>
      <sheetData sheetId="2"/>
      <sheetData sheetId="3"/>
      <sheetData sheetId="4">
        <row r="7">
          <cell r="F7">
            <v>376.5</v>
          </cell>
          <cell r="G7">
            <v>0.8</v>
          </cell>
          <cell r="I7">
            <v>376.5</v>
          </cell>
          <cell r="J7">
            <v>0.8</v>
          </cell>
        </row>
        <row r="8">
          <cell r="F8">
            <v>377</v>
          </cell>
          <cell r="G8">
            <v>0.8</v>
          </cell>
          <cell r="I8">
            <v>377</v>
          </cell>
          <cell r="J8">
            <v>1.6</v>
          </cell>
        </row>
        <row r="9">
          <cell r="F9">
            <v>384.9</v>
          </cell>
          <cell r="G9">
            <v>2.5</v>
          </cell>
        </row>
        <row r="10">
          <cell r="F10">
            <v>384.9</v>
          </cell>
          <cell r="G10">
            <v>2.5</v>
          </cell>
          <cell r="I10">
            <v>384.9</v>
          </cell>
          <cell r="J10">
            <v>5</v>
          </cell>
        </row>
      </sheetData>
      <sheetData sheetId="5"/>
      <sheetData sheetId="6">
        <row r="1">
          <cell r="A1" t="str">
            <v xml:space="preserve">T1        WSPRO Profiles---Bridge Scour Project </v>
          </cell>
          <cell r="C1" t="str">
            <v xml:space="preserve">T1        WSPRO Profiles---Bridge Scour Project </v>
          </cell>
        </row>
        <row r="2">
          <cell r="A2" t="str">
            <v>T2        Bridge No. 678, Little Goldstream Creek</v>
          </cell>
        </row>
        <row r="3">
          <cell r="A3" t="str">
            <v xml:space="preserve">T3        Bridge Run </v>
          </cell>
          <cell r="C3" t="str">
            <v xml:space="preserve">T3        Bridge Run </v>
          </cell>
        </row>
        <row r="4">
          <cell r="A4" t="str">
            <v>*         1967      q100      q500</v>
          </cell>
        </row>
        <row r="5">
          <cell r="A5" t="str">
            <v>Q         1490      2260      2870</v>
          </cell>
        </row>
        <row r="6">
          <cell r="A6" t="str">
            <v>SK        0.0010    0.0010    0.0010</v>
          </cell>
          <cell r="C6" t="str">
            <v>*         **********************************************************************</v>
          </cell>
        </row>
        <row r="7">
          <cell r="A7" t="str">
            <v>*         back calc from 67 as .0008; survey .0014</v>
          </cell>
          <cell r="C7" t="str">
            <v>EX</v>
          </cell>
        </row>
        <row r="8">
          <cell r="A8" t="str">
            <v>*         **********************************************************************</v>
          </cell>
          <cell r="C8" t="str">
            <v>ER</v>
          </cell>
        </row>
        <row r="9">
          <cell r="A9" t="str">
            <v>XT   TMPL 0,   0.0010</v>
          </cell>
        </row>
        <row r="10">
          <cell r="A10" t="str">
            <v xml:space="preserve">GR        -75, 396.6  -65, 386.6  -61, 385.2  -55, 384.9  </v>
          </cell>
        </row>
        <row r="11">
          <cell r="A11" t="str">
            <v xml:space="preserve">GR        -45, 384.9  -35, 385.1  -25, 385.5  -15, 385.6  </v>
          </cell>
        </row>
        <row r="12">
          <cell r="A12" t="str">
            <v xml:space="preserve">GR        0, 384.8  5, 383  10, 379.8  15, 377.3  </v>
          </cell>
        </row>
        <row r="13">
          <cell r="A13" t="str">
            <v xml:space="preserve">GR        20, 376.4  24, 374.8  27, 373.4  30, 372.8  </v>
          </cell>
        </row>
        <row r="14">
          <cell r="A14" t="str">
            <v xml:space="preserve">GR        35, 373.4  39, 374.8  42, 378  45, 379.3  </v>
          </cell>
        </row>
        <row r="15">
          <cell r="A15" t="str">
            <v xml:space="preserve">GR        50, 383.1  55, 384.4  65, 386.3  69, 386.9  </v>
          </cell>
        </row>
        <row r="16">
          <cell r="A16" t="str">
            <v xml:space="preserve">GR        75, 388  85, 398  </v>
          </cell>
        </row>
        <row r="17">
          <cell r="A17" t="str">
            <v>*         **********************************************************************</v>
          </cell>
        </row>
        <row r="18">
          <cell r="A18" t="str">
            <v>XS   XIT3 -192</v>
          </cell>
        </row>
        <row r="19">
          <cell r="A19" t="str">
            <v>GT</v>
          </cell>
        </row>
        <row r="20">
          <cell r="A20" t="str">
            <v>N         0.045    0.040</v>
          </cell>
        </row>
        <row r="21">
          <cell r="A21" t="str">
            <v>SA              0</v>
          </cell>
        </row>
        <row r="22">
          <cell r="A22" t="str">
            <v>*         **********************************************************************</v>
          </cell>
        </row>
        <row r="23">
          <cell r="A23" t="str">
            <v>XS   XIT2 -128</v>
          </cell>
        </row>
        <row r="24">
          <cell r="A24" t="str">
            <v>GT</v>
          </cell>
        </row>
        <row r="25">
          <cell r="A25" t="str">
            <v>*         **********************************************************************</v>
          </cell>
        </row>
        <row r="26">
          <cell r="A26" t="str">
            <v>XS   XIT1 -64</v>
          </cell>
        </row>
        <row r="27">
          <cell r="A27" t="str">
            <v>GT</v>
          </cell>
        </row>
        <row r="28">
          <cell r="A28" t="str">
            <v>*         **********************************************************************</v>
          </cell>
        </row>
        <row r="29">
          <cell r="A29" t="str">
            <v>XS   FULL 0</v>
          </cell>
        </row>
        <row r="30">
          <cell r="A30" t="str">
            <v>GT</v>
          </cell>
        </row>
        <row r="31">
          <cell r="A31" t="str">
            <v>*         **********************************************************************</v>
          </cell>
        </row>
        <row r="32">
          <cell r="A32" t="str">
            <v>BR   BRDG 0  387.4</v>
          </cell>
        </row>
        <row r="33">
          <cell r="A33" t="str">
            <v xml:space="preserve">GR        3, 387.4  4.5, 386.8  4.6, 386.4  7, 385.3  </v>
          </cell>
        </row>
        <row r="34">
          <cell r="A34" t="str">
            <v xml:space="preserve">GR        10, 383.2  14, 381.5  18, 379.5  22, 378  </v>
          </cell>
        </row>
        <row r="35">
          <cell r="A35" t="str">
            <v xml:space="preserve">GR        24, 376.9  24.8, 376.5  26, 375.8  29, 374.8  </v>
          </cell>
        </row>
        <row r="36">
          <cell r="A36" t="str">
            <v xml:space="preserve">GR        32, 374.3  35, 373.7  37, 373.5  39, 374.9  </v>
          </cell>
        </row>
        <row r="37">
          <cell r="A37" t="str">
            <v xml:space="preserve">GR        42, 377.7  44.2, 377  45, 377.6  48, 379.2  </v>
          </cell>
        </row>
        <row r="38">
          <cell r="A38" t="str">
            <v xml:space="preserve">GR        51, 381.1  55, 383.4  60, 385.6  67, 386.7  </v>
          </cell>
        </row>
        <row r="39">
          <cell r="A39" t="str">
            <v xml:space="preserve">GR        67.1, 386.8  69, 387.4  3, 387.4  </v>
          </cell>
        </row>
        <row r="40">
          <cell r="A40" t="str">
            <v>CD        3, 30, 1.5, 389.5</v>
          </cell>
        </row>
        <row r="41">
          <cell r="A41" t="str">
            <v>N         0.030</v>
          </cell>
        </row>
        <row r="42">
          <cell r="A42" t="str">
            <v xml:space="preserve">PW        376.5, 0.8  377, 0.8  377, 1.6  384.9, 1.6  384.9, 5  </v>
          </cell>
        </row>
        <row r="43">
          <cell r="A43" t="str">
            <v>*         **********************************************************************</v>
          </cell>
        </row>
        <row r="44">
          <cell r="A44" t="str">
            <v>AS   APPR 94</v>
          </cell>
        </row>
        <row r="45">
          <cell r="A45" t="str">
            <v>GT</v>
          </cell>
        </row>
        <row r="46">
          <cell r="A46" t="str">
            <v>N         0.045    0.040</v>
          </cell>
        </row>
        <row r="47">
          <cell r="A47" t="str">
            <v>SA              0</v>
          </cell>
        </row>
        <row r="48">
          <cell r="A48" t="str">
            <v>*         **********************************************************************</v>
          </cell>
        </row>
        <row r="49">
          <cell r="A49" t="str">
            <v>EX</v>
          </cell>
        </row>
        <row r="50">
          <cell r="A50" t="str">
            <v>ER</v>
          </cell>
        </row>
      </sheetData>
      <sheetData sheetId="7">
        <row r="3">
          <cell r="A3" t="str">
            <v xml:space="preserve">GR        3, 387.4  4.5, 386.8  4.6, 386.4  7, 385.3  </v>
          </cell>
          <cell r="B3" t="str">
            <v xml:space="preserve">GR        -75, 396.6  -65, 386.6  -61, 385.2  -55, 384.9  </v>
          </cell>
        </row>
        <row r="4">
          <cell r="A4" t="str">
            <v xml:space="preserve">GR        10, 383.2  14, 381.5  18, 379.5  22, 378  </v>
          </cell>
          <cell r="B4" t="str">
            <v xml:space="preserve">GR        -45, 384.9  -35, 385.1  -25, 385.5  -15, 385.6  </v>
          </cell>
        </row>
        <row r="5">
          <cell r="A5" t="str">
            <v xml:space="preserve">GR        24, 376.9  24.8, 376.5  26, 375.8  29, 374.8  </v>
          </cell>
          <cell r="B5" t="str">
            <v xml:space="preserve">GR        0, 384.8  5, 383  10, 379.8  15, 377.3  </v>
          </cell>
        </row>
        <row r="6">
          <cell r="A6" t="str">
            <v xml:space="preserve">GR        32, 374.3  35, 373.7  37, 373.5  39, 374.9  </v>
          </cell>
          <cell r="B6" t="str">
            <v xml:space="preserve">GR        20, 376.4  24, 374.8  27, 373.4  30, 372.8  </v>
          </cell>
        </row>
        <row r="7">
          <cell r="A7" t="str">
            <v xml:space="preserve">GR        42, 377.7  44.2, 377  45, 377.6  48, 379.2  </v>
          </cell>
          <cell r="B7" t="str">
            <v xml:space="preserve">GR        35, 373.4  39, 374.8  42, 378  45, 379.3  </v>
          </cell>
        </row>
        <row r="8">
          <cell r="A8" t="str">
            <v xml:space="preserve">GR        51, 381.1  55, 383.4  60, 385.6  67, 386.7  </v>
          </cell>
          <cell r="B8" t="str">
            <v xml:space="preserve">GR        50, 383.1  55, 384.4  65, 386.3  69, 386.9  </v>
          </cell>
        </row>
        <row r="9">
          <cell r="A9" t="str">
            <v xml:space="preserve">GR        67.1, 386.8  69, 387.4  3, 387.4  </v>
          </cell>
          <cell r="B9" t="str">
            <v xml:space="preserve">GR        75, 388  85, 398  </v>
          </cell>
        </row>
      </sheetData>
      <sheetData sheetId="8">
        <row r="9">
          <cell r="B9">
            <v>1490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charge Measurement Comps "/>
      <sheetName val="Phase 1.5 xsections"/>
      <sheetName val="8_23_01 Sounding"/>
      <sheetName val="7_5_53 Qmmt"/>
      <sheetName val="Complex Pier"/>
    </sheetNames>
    <sheetDataSet>
      <sheetData sheetId="0"/>
      <sheetData sheetId="1">
        <row r="2">
          <cell r="G2">
            <v>1E-4</v>
          </cell>
        </row>
      </sheetData>
      <sheetData sheetId="2"/>
      <sheetData sheetId="3">
        <row r="2">
          <cell r="E2">
            <v>1551.99</v>
          </cell>
          <cell r="G2">
            <v>44.95</v>
          </cell>
          <cell r="H2">
            <v>5.94</v>
          </cell>
        </row>
      </sheetData>
      <sheetData sheetId="4">
        <row r="14">
          <cell r="J14">
            <v>0.41</v>
          </cell>
          <cell r="K14">
            <v>0.42</v>
          </cell>
        </row>
        <row r="16">
          <cell r="J16">
            <v>6.6348952193208071</v>
          </cell>
          <cell r="K16">
            <v>6.6891769051522108</v>
          </cell>
        </row>
        <row r="18">
          <cell r="J18">
            <v>1</v>
          </cell>
        </row>
        <row r="22">
          <cell r="D22">
            <v>51900</v>
          </cell>
          <cell r="E22">
            <v>59700</v>
          </cell>
        </row>
        <row r="23">
          <cell r="D23">
            <v>32.6</v>
          </cell>
          <cell r="E23">
            <v>34.229999999999997</v>
          </cell>
          <cell r="K23">
            <v>3.5644562062476433</v>
          </cell>
          <cell r="L23">
            <v>3.7256163079642848</v>
          </cell>
        </row>
        <row r="24">
          <cell r="D24">
            <v>4.6514351851851848E-2</v>
          </cell>
          <cell r="E24">
            <v>4.6514351851851848E-2</v>
          </cell>
          <cell r="K24">
            <v>4.0417912260696545</v>
          </cell>
          <cell r="L24">
            <v>4.2509356014428841</v>
          </cell>
        </row>
        <row r="25">
          <cell r="D25">
            <v>6</v>
          </cell>
          <cell r="K25">
            <v>16</v>
          </cell>
        </row>
        <row r="26">
          <cell r="D26">
            <v>6</v>
          </cell>
          <cell r="K26">
            <v>13.227524376864841</v>
          </cell>
          <cell r="L26">
            <v>13.234036564155989</v>
          </cell>
        </row>
        <row r="27">
          <cell r="D27">
            <v>13</v>
          </cell>
          <cell r="E27">
            <v>13</v>
          </cell>
          <cell r="K27">
            <v>0.16404199475065617</v>
          </cell>
        </row>
        <row r="28">
          <cell r="D28">
            <v>4.07</v>
          </cell>
          <cell r="E28">
            <v>4.28</v>
          </cell>
          <cell r="K28">
            <v>32.827524376864844</v>
          </cell>
          <cell r="L28">
            <v>34.46403656415599</v>
          </cell>
        </row>
        <row r="29">
          <cell r="D29">
            <v>1</v>
          </cell>
          <cell r="E29">
            <v>1</v>
          </cell>
        </row>
        <row r="30">
          <cell r="D30">
            <v>1</v>
          </cell>
          <cell r="K30">
            <v>15.477377607788803</v>
          </cell>
          <cell r="L30">
            <v>15.775543056210539</v>
          </cell>
        </row>
        <row r="31">
          <cell r="D31">
            <v>1.1000000000000001</v>
          </cell>
          <cell r="E31">
            <v>1.1000000000000001</v>
          </cell>
        </row>
        <row r="32">
          <cell r="D32">
            <v>1</v>
          </cell>
          <cell r="E32">
            <v>1</v>
          </cell>
        </row>
        <row r="33">
          <cell r="D33">
            <v>3.2800000000000003E-2</v>
          </cell>
        </row>
        <row r="34">
          <cell r="D34">
            <v>0.45504875372968118</v>
          </cell>
          <cell r="E34">
            <v>0.46807312831197961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2 Soundings"/>
      <sheetName val="5-15-01"/>
      <sheetName val="9-26-01"/>
    </sheetNames>
    <sheetDataSet>
      <sheetData sheetId="0"/>
      <sheetData sheetId="1" refreshError="1">
        <row r="4">
          <cell r="J4">
            <v>719.47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pography"/>
      <sheetName val="X Sections"/>
      <sheetName val="Bridge Geometry"/>
      <sheetName val="Valley Slope"/>
      <sheetName val="Transects"/>
      <sheetName val="Discharge Measurement Comps "/>
    </sheetNames>
    <sheetDataSet>
      <sheetData sheetId="0"/>
      <sheetData sheetId="1"/>
      <sheetData sheetId="2"/>
      <sheetData sheetId="3">
        <row r="1">
          <cell r="J1">
            <v>108.625</v>
          </cell>
        </row>
        <row r="7">
          <cell r="E7">
            <v>8.4366826963637939E-3</v>
          </cell>
        </row>
      </sheetData>
      <sheetData sheetId="4">
        <row r="21">
          <cell r="A21">
            <v>28.69</v>
          </cell>
        </row>
        <row r="22">
          <cell r="A22">
            <v>26.707000000000001</v>
          </cell>
        </row>
        <row r="24">
          <cell r="K24">
            <v>20.023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rdg Geom &amp; Section Positns"/>
      <sheetName val="X-Section"/>
      <sheetName val="Bridge"/>
      <sheetName val="Full Valley"/>
      <sheetName val="Piers"/>
      <sheetName val="Additional sections"/>
      <sheetName val="WSPRO deck"/>
      <sheetName val="GR records"/>
      <sheetName val="Discharge Measurement Comps"/>
    </sheetNames>
    <sheetDataSet>
      <sheetData sheetId="0">
        <row r="11">
          <cell r="B11" t="str">
            <v>Nenana River at Park Station</v>
          </cell>
        </row>
        <row r="12">
          <cell r="B12">
            <v>1147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2"/>
      <sheetName val="255"/>
      <sheetName val="233"/>
      <sheetName val="505"/>
      <sheetName val="527"/>
      <sheetName val="539"/>
      <sheetName val="539 old bridge"/>
      <sheetName val="573"/>
      <sheetName val="574"/>
      <sheetName val="654"/>
      <sheetName val="655"/>
      <sheetName val="663"/>
      <sheetName val="670"/>
      <sheetName val="671"/>
      <sheetName val="1147"/>
    </sheetNames>
    <sheetDataSet>
      <sheetData sheetId="0">
        <row r="1">
          <cell r="J1">
            <v>338.49</v>
          </cell>
        </row>
      </sheetData>
      <sheetData sheetId="1"/>
      <sheetData sheetId="2"/>
      <sheetData sheetId="3"/>
      <sheetData sheetId="4">
        <row r="2">
          <cell r="AE2">
            <v>630.96500000000003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9">
          <cell r="A39">
            <v>0.75</v>
          </cell>
          <cell r="B39">
            <v>-4.0250000000000004</v>
          </cell>
        </row>
        <row r="40">
          <cell r="A40">
            <v>0.78</v>
          </cell>
          <cell r="B40">
            <v>-3.85</v>
          </cell>
        </row>
        <row r="41">
          <cell r="A41">
            <v>0.81</v>
          </cell>
          <cell r="B41">
            <v>-3.95</v>
          </cell>
        </row>
        <row r="42">
          <cell r="A42">
            <v>0.85</v>
          </cell>
          <cell r="B42">
            <v>-4.0949999999999998</v>
          </cell>
        </row>
        <row r="43">
          <cell r="A43">
            <v>0.9</v>
          </cell>
          <cell r="B43">
            <v>-3.8824999999999998</v>
          </cell>
        </row>
        <row r="44">
          <cell r="A44">
            <v>0.92</v>
          </cell>
          <cell r="B44">
            <v>-3.9550000000000001</v>
          </cell>
        </row>
        <row r="45">
          <cell r="A45">
            <v>0.95</v>
          </cell>
          <cell r="B45">
            <v>-4.0225</v>
          </cell>
        </row>
        <row r="46">
          <cell r="A46">
            <v>0.96</v>
          </cell>
          <cell r="B46">
            <v>-4.1950000000000003</v>
          </cell>
        </row>
        <row r="47">
          <cell r="A47">
            <v>0.96</v>
          </cell>
          <cell r="B47">
            <v>-4.0175000000000001</v>
          </cell>
        </row>
        <row r="48">
          <cell r="A48">
            <v>1.02</v>
          </cell>
          <cell r="B48">
            <v>-3.0525000000000002</v>
          </cell>
        </row>
        <row r="49">
          <cell r="A49">
            <v>1.04</v>
          </cell>
          <cell r="B49">
            <v>-3.81</v>
          </cell>
        </row>
        <row r="50">
          <cell r="A50">
            <v>1.04</v>
          </cell>
          <cell r="B50">
            <v>-4.0175000000000001</v>
          </cell>
        </row>
        <row r="51">
          <cell r="A51">
            <v>1.08</v>
          </cell>
          <cell r="B51">
            <v>-3.9525000000000001</v>
          </cell>
        </row>
        <row r="52">
          <cell r="A52">
            <v>1.1200000000000001</v>
          </cell>
          <cell r="B52">
            <v>-3.38</v>
          </cell>
        </row>
        <row r="53">
          <cell r="A53">
            <v>1.1200000000000001</v>
          </cell>
          <cell r="B53">
            <v>-3.0825</v>
          </cell>
        </row>
        <row r="54">
          <cell r="A54">
            <v>1.1299999999999999</v>
          </cell>
          <cell r="B54">
            <v>-4.0575000000000001</v>
          </cell>
        </row>
        <row r="55">
          <cell r="A55">
            <v>1.1299999999999999</v>
          </cell>
          <cell r="B55">
            <v>-3.95</v>
          </cell>
        </row>
        <row r="56">
          <cell r="A56">
            <v>1.17</v>
          </cell>
          <cell r="B56">
            <v>-3.915</v>
          </cell>
        </row>
        <row r="57">
          <cell r="A57">
            <v>1.2</v>
          </cell>
          <cell r="B57">
            <v>-3.95</v>
          </cell>
        </row>
        <row r="58">
          <cell r="A58">
            <v>1.22</v>
          </cell>
          <cell r="B58">
            <v>-3.8774999999999999</v>
          </cell>
        </row>
        <row r="59">
          <cell r="A59">
            <v>1.23</v>
          </cell>
          <cell r="B59">
            <v>-2.9775</v>
          </cell>
        </row>
        <row r="60">
          <cell r="A60">
            <v>1.27</v>
          </cell>
          <cell r="B60">
            <v>-4.0250000000000004</v>
          </cell>
        </row>
        <row r="61">
          <cell r="A61">
            <v>1.27</v>
          </cell>
          <cell r="B61">
            <v>-3.81</v>
          </cell>
        </row>
        <row r="62">
          <cell r="A62">
            <v>1.29</v>
          </cell>
          <cell r="B62">
            <v>-3.91</v>
          </cell>
        </row>
        <row r="63">
          <cell r="A63">
            <v>1.33</v>
          </cell>
          <cell r="B63">
            <v>-3.8774999999999999</v>
          </cell>
        </row>
        <row r="64">
          <cell r="A64">
            <v>1.36</v>
          </cell>
          <cell r="B64">
            <v>-3.9550000000000001</v>
          </cell>
        </row>
        <row r="65">
          <cell r="A65">
            <v>1.38</v>
          </cell>
          <cell r="B65">
            <v>-3.91</v>
          </cell>
        </row>
        <row r="66">
          <cell r="A66">
            <v>1.38</v>
          </cell>
          <cell r="B66">
            <v>-3.8424999999999998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9_05_03_xs"/>
      <sheetName val="Bridge"/>
      <sheetName val="Piers"/>
      <sheetName val="2003-soundings"/>
    </sheetNames>
    <sheetDataSet>
      <sheetData sheetId="0" refreshError="1"/>
      <sheetData sheetId="1"/>
      <sheetData sheetId="2">
        <row r="7">
          <cell r="B7">
            <v>86.746200000000002</v>
          </cell>
          <cell r="F7">
            <v>36.4</v>
          </cell>
          <cell r="G7">
            <v>3</v>
          </cell>
          <cell r="I7">
            <v>36.4</v>
          </cell>
          <cell r="J7">
            <v>3</v>
          </cell>
          <cell r="M7" t="str">
            <v xml:space="preserve">PW        36.4, 3  36.5, 3  36.5, 6  </v>
          </cell>
        </row>
        <row r="8">
          <cell r="F8">
            <v>36.5</v>
          </cell>
          <cell r="G8">
            <v>3</v>
          </cell>
          <cell r="I8">
            <v>36.5</v>
          </cell>
          <cell r="J8">
            <v>6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8_23_01 Qmmt"/>
      <sheetName val="8_23_01 Sounding"/>
      <sheetName val="2002 sounding"/>
      <sheetName val="us_bridge_xs"/>
      <sheetName val="Pier soundings"/>
      <sheetName val="Pier profiles"/>
      <sheetName val="2004"/>
      <sheetName val="2003"/>
    </sheetNames>
    <sheetDataSet>
      <sheetData sheetId="0"/>
      <sheetData sheetId="1"/>
      <sheetData sheetId="2"/>
      <sheetData sheetId="3">
        <row r="3">
          <cell r="A3" t="str">
            <v>X_COORD</v>
          </cell>
          <cell r="B3" t="str">
            <v>Y_COORD</v>
          </cell>
          <cell r="C3" t="str">
            <v>DISTANCE</v>
          </cell>
          <cell r="D3" t="str">
            <v>ELEVATION</v>
          </cell>
        </row>
        <row r="4">
          <cell r="A4">
            <v>417405.85100000002</v>
          </cell>
          <cell r="B4">
            <v>7021911.5559999999</v>
          </cell>
          <cell r="C4">
            <v>0</v>
          </cell>
          <cell r="D4">
            <v>506.84699999999998</v>
          </cell>
        </row>
        <row r="5">
          <cell r="A5">
            <v>417406.891</v>
          </cell>
          <cell r="B5">
            <v>7021911.6509999996</v>
          </cell>
          <cell r="C5">
            <v>1.0449999999999999</v>
          </cell>
          <cell r="D5">
            <v>507.04199999999997</v>
          </cell>
        </row>
        <row r="6">
          <cell r="A6">
            <v>417407.93199999997</v>
          </cell>
          <cell r="B6">
            <v>7021911.7460000003</v>
          </cell>
          <cell r="C6">
            <v>2.09</v>
          </cell>
          <cell r="D6">
            <v>507.08</v>
          </cell>
        </row>
        <row r="7">
          <cell r="A7">
            <v>417408.973</v>
          </cell>
          <cell r="B7">
            <v>7021911.8399999999</v>
          </cell>
          <cell r="C7">
            <v>3.1349999999999998</v>
          </cell>
          <cell r="D7">
            <v>507.08100000000002</v>
          </cell>
        </row>
        <row r="8">
          <cell r="A8">
            <v>417410.01400000002</v>
          </cell>
          <cell r="B8">
            <v>7021911.9349999996</v>
          </cell>
          <cell r="C8">
            <v>4.18</v>
          </cell>
          <cell r="D8">
            <v>507.09100000000001</v>
          </cell>
        </row>
        <row r="9">
          <cell r="A9">
            <v>417411.05499999999</v>
          </cell>
          <cell r="B9">
            <v>7021912.0300000003</v>
          </cell>
          <cell r="C9">
            <v>5.226</v>
          </cell>
          <cell r="D9">
            <v>507.15899999999999</v>
          </cell>
        </row>
        <row r="10">
          <cell r="A10">
            <v>417412.09600000002</v>
          </cell>
          <cell r="B10">
            <v>7021912.1239999998</v>
          </cell>
          <cell r="C10">
            <v>6.2709999999999999</v>
          </cell>
          <cell r="D10">
            <v>507.19099999999997</v>
          </cell>
        </row>
        <row r="11">
          <cell r="A11">
            <v>417413.136</v>
          </cell>
          <cell r="B11">
            <v>7021912.2189999996</v>
          </cell>
          <cell r="C11">
            <v>7.3159999999999998</v>
          </cell>
          <cell r="D11">
            <v>507.17500000000001</v>
          </cell>
        </row>
        <row r="12">
          <cell r="A12">
            <v>417414.17700000003</v>
          </cell>
          <cell r="B12">
            <v>7021912.3130000001</v>
          </cell>
          <cell r="C12">
            <v>8.3610000000000007</v>
          </cell>
          <cell r="D12">
            <v>507.166</v>
          </cell>
        </row>
        <row r="13">
          <cell r="A13">
            <v>417415.21799999999</v>
          </cell>
          <cell r="B13">
            <v>7021912.4079999998</v>
          </cell>
          <cell r="C13">
            <v>9.4060000000000006</v>
          </cell>
          <cell r="D13">
            <v>507.15499999999997</v>
          </cell>
        </row>
        <row r="14">
          <cell r="A14">
            <v>417416.25900000002</v>
          </cell>
          <cell r="B14">
            <v>7021912.5029999996</v>
          </cell>
          <cell r="C14">
            <v>10.451000000000001</v>
          </cell>
          <cell r="D14">
            <v>507.13900000000001</v>
          </cell>
        </row>
        <row r="15">
          <cell r="A15">
            <v>417417.3</v>
          </cell>
          <cell r="B15">
            <v>7021912.5970000001</v>
          </cell>
          <cell r="C15">
            <v>11.496</v>
          </cell>
          <cell r="D15">
            <v>507.12099999999998</v>
          </cell>
        </row>
        <row r="16">
          <cell r="A16">
            <v>417418.34</v>
          </cell>
          <cell r="B16">
            <v>7021912.6919999998</v>
          </cell>
          <cell r="C16">
            <v>12.541</v>
          </cell>
          <cell r="D16">
            <v>507.09899999999999</v>
          </cell>
        </row>
        <row r="17">
          <cell r="A17">
            <v>417419.38099999999</v>
          </cell>
          <cell r="B17">
            <v>7021912.7860000003</v>
          </cell>
          <cell r="C17">
            <v>13.586</v>
          </cell>
          <cell r="D17">
            <v>507.084</v>
          </cell>
        </row>
        <row r="18">
          <cell r="A18">
            <v>417420.42200000002</v>
          </cell>
          <cell r="B18">
            <v>7021912.8810000001</v>
          </cell>
          <cell r="C18">
            <v>14.632</v>
          </cell>
          <cell r="D18">
            <v>507.05399999999997</v>
          </cell>
        </row>
        <row r="19">
          <cell r="A19">
            <v>417421.46299999999</v>
          </cell>
          <cell r="B19">
            <v>7021912.9759999998</v>
          </cell>
          <cell r="C19">
            <v>15.677</v>
          </cell>
          <cell r="D19">
            <v>507.024</v>
          </cell>
        </row>
        <row r="20">
          <cell r="A20">
            <v>417422.50400000002</v>
          </cell>
          <cell r="B20">
            <v>7021913.0700000003</v>
          </cell>
          <cell r="C20">
            <v>16.722000000000001</v>
          </cell>
          <cell r="D20">
            <v>506.98399999999998</v>
          </cell>
        </row>
        <row r="21">
          <cell r="A21">
            <v>417423.54499999998</v>
          </cell>
          <cell r="B21">
            <v>7021913.165</v>
          </cell>
          <cell r="C21">
            <v>17.766999999999999</v>
          </cell>
          <cell r="D21">
            <v>506.93400000000003</v>
          </cell>
        </row>
        <row r="22">
          <cell r="A22">
            <v>417424.58500000002</v>
          </cell>
          <cell r="B22">
            <v>7021913.2599999998</v>
          </cell>
          <cell r="C22">
            <v>18.812000000000001</v>
          </cell>
          <cell r="D22">
            <v>506.90600000000001</v>
          </cell>
        </row>
        <row r="23">
          <cell r="A23">
            <v>417425.62599999999</v>
          </cell>
          <cell r="B23">
            <v>7021913.3540000003</v>
          </cell>
          <cell r="C23">
            <v>19.856999999999999</v>
          </cell>
          <cell r="D23">
            <v>506.84500000000003</v>
          </cell>
        </row>
        <row r="24">
          <cell r="A24">
            <v>417426.66700000002</v>
          </cell>
          <cell r="B24">
            <v>7021913.449</v>
          </cell>
          <cell r="C24">
            <v>20.902000000000001</v>
          </cell>
          <cell r="D24">
            <v>506.78199999999998</v>
          </cell>
        </row>
        <row r="25">
          <cell r="A25">
            <v>417427.70799999998</v>
          </cell>
          <cell r="B25">
            <v>7021913.5429999996</v>
          </cell>
          <cell r="C25">
            <v>21.946999999999999</v>
          </cell>
          <cell r="D25">
            <v>506.714</v>
          </cell>
        </row>
        <row r="26">
          <cell r="A26">
            <v>417428.74900000001</v>
          </cell>
          <cell r="B26">
            <v>7021913.6380000003</v>
          </cell>
          <cell r="C26">
            <v>22.992999999999999</v>
          </cell>
          <cell r="D26">
            <v>506.66500000000002</v>
          </cell>
        </row>
        <row r="27">
          <cell r="A27">
            <v>417429.79</v>
          </cell>
          <cell r="B27">
            <v>7021913.733</v>
          </cell>
          <cell r="C27">
            <v>24.038</v>
          </cell>
          <cell r="D27">
            <v>506.63200000000001</v>
          </cell>
        </row>
        <row r="28">
          <cell r="A28">
            <v>417430.83</v>
          </cell>
          <cell r="B28">
            <v>7021913.8269999996</v>
          </cell>
          <cell r="C28">
            <v>25.082999999999998</v>
          </cell>
          <cell r="D28">
            <v>506.59199999999998</v>
          </cell>
        </row>
        <row r="29">
          <cell r="A29">
            <v>417431.87099999998</v>
          </cell>
          <cell r="B29">
            <v>7021913.9220000003</v>
          </cell>
          <cell r="C29">
            <v>26.128</v>
          </cell>
          <cell r="D29">
            <v>506.36599999999999</v>
          </cell>
        </row>
        <row r="30">
          <cell r="A30">
            <v>417432.91200000001</v>
          </cell>
          <cell r="B30">
            <v>7021914.017</v>
          </cell>
          <cell r="C30">
            <v>27.172999999999998</v>
          </cell>
          <cell r="D30">
            <v>506.07499999999999</v>
          </cell>
        </row>
        <row r="31">
          <cell r="A31">
            <v>417433.95299999998</v>
          </cell>
          <cell r="B31">
            <v>7021914.1109999996</v>
          </cell>
          <cell r="C31">
            <v>28.218</v>
          </cell>
          <cell r="D31">
            <v>505.99799999999999</v>
          </cell>
        </row>
        <row r="32">
          <cell r="A32">
            <v>417434.99400000001</v>
          </cell>
          <cell r="B32">
            <v>7021914.2060000002</v>
          </cell>
          <cell r="C32">
            <v>29.263000000000002</v>
          </cell>
          <cell r="D32">
            <v>506.04899999999998</v>
          </cell>
        </row>
        <row r="33">
          <cell r="A33">
            <v>417436.03399999999</v>
          </cell>
          <cell r="B33">
            <v>7021914.2999999998</v>
          </cell>
          <cell r="C33">
            <v>30.308</v>
          </cell>
          <cell r="D33">
            <v>505.99</v>
          </cell>
        </row>
        <row r="34">
          <cell r="A34">
            <v>417437.07500000001</v>
          </cell>
          <cell r="B34">
            <v>7021914.3949999996</v>
          </cell>
          <cell r="C34">
            <v>31.353000000000002</v>
          </cell>
          <cell r="D34">
            <v>505.524</v>
          </cell>
        </row>
        <row r="35">
          <cell r="A35">
            <v>417438.11599999998</v>
          </cell>
          <cell r="B35">
            <v>7021914.4900000002</v>
          </cell>
          <cell r="C35">
            <v>32.399000000000001</v>
          </cell>
          <cell r="D35">
            <v>505.52499999999998</v>
          </cell>
        </row>
        <row r="36">
          <cell r="A36">
            <v>417439.15700000001</v>
          </cell>
          <cell r="B36">
            <v>7021914.5839999998</v>
          </cell>
          <cell r="C36">
            <v>33.444000000000003</v>
          </cell>
          <cell r="D36">
            <v>505.61200000000002</v>
          </cell>
        </row>
        <row r="37">
          <cell r="A37">
            <v>417440.19799999997</v>
          </cell>
          <cell r="B37">
            <v>7021914.6789999995</v>
          </cell>
          <cell r="C37">
            <v>34.488999999999997</v>
          </cell>
          <cell r="D37">
            <v>505.73399999999998</v>
          </cell>
        </row>
        <row r="38">
          <cell r="A38">
            <v>417441.239</v>
          </cell>
          <cell r="B38">
            <v>7021914.773</v>
          </cell>
          <cell r="C38">
            <v>35.533999999999999</v>
          </cell>
          <cell r="D38">
            <v>505.84500000000003</v>
          </cell>
        </row>
        <row r="39">
          <cell r="A39">
            <v>417442.27899999998</v>
          </cell>
          <cell r="B39">
            <v>7021914.8679999998</v>
          </cell>
          <cell r="C39">
            <v>36.579000000000001</v>
          </cell>
          <cell r="D39">
            <v>505.95</v>
          </cell>
        </row>
        <row r="40">
          <cell r="A40">
            <v>417443.32</v>
          </cell>
          <cell r="B40">
            <v>7021914.9630000005</v>
          </cell>
          <cell r="C40">
            <v>37.624000000000002</v>
          </cell>
          <cell r="D40">
            <v>506.07100000000003</v>
          </cell>
        </row>
        <row r="41">
          <cell r="A41">
            <v>417444.36099999998</v>
          </cell>
          <cell r="B41">
            <v>7021915.057</v>
          </cell>
          <cell r="C41">
            <v>38.668999999999997</v>
          </cell>
          <cell r="D41">
            <v>506.19</v>
          </cell>
        </row>
        <row r="42">
          <cell r="A42">
            <v>417445.402</v>
          </cell>
          <cell r="B42">
            <v>7021915.1519999998</v>
          </cell>
          <cell r="C42">
            <v>39.713999999999999</v>
          </cell>
          <cell r="D42">
            <v>506.31299999999999</v>
          </cell>
        </row>
        <row r="43">
          <cell r="A43">
            <v>417446.44300000003</v>
          </cell>
          <cell r="B43">
            <v>7021915.2470000004</v>
          </cell>
          <cell r="C43">
            <v>40.759</v>
          </cell>
          <cell r="D43">
            <v>506.43799999999999</v>
          </cell>
        </row>
        <row r="44">
          <cell r="A44">
            <v>417447.484</v>
          </cell>
          <cell r="B44">
            <v>7021915.341</v>
          </cell>
          <cell r="C44">
            <v>41.805</v>
          </cell>
          <cell r="D44">
            <v>506.56900000000002</v>
          </cell>
        </row>
        <row r="45">
          <cell r="A45">
            <v>417448.52399999998</v>
          </cell>
          <cell r="B45">
            <v>7021915.4359999998</v>
          </cell>
          <cell r="C45">
            <v>42.85</v>
          </cell>
          <cell r="D45">
            <v>506.697</v>
          </cell>
        </row>
        <row r="46">
          <cell r="A46">
            <v>417449.565</v>
          </cell>
          <cell r="B46">
            <v>7021915.5300000003</v>
          </cell>
          <cell r="C46">
            <v>43.895000000000003</v>
          </cell>
          <cell r="D46">
            <v>506.81299999999999</v>
          </cell>
        </row>
        <row r="47">
          <cell r="A47">
            <v>417450.60600000003</v>
          </cell>
          <cell r="B47">
            <v>7021915.625</v>
          </cell>
          <cell r="C47">
            <v>44.94</v>
          </cell>
          <cell r="D47">
            <v>506.94400000000002</v>
          </cell>
        </row>
        <row r="48">
          <cell r="A48">
            <v>417451.647</v>
          </cell>
          <cell r="B48">
            <v>7021915.7199999997</v>
          </cell>
          <cell r="C48">
            <v>45.984999999999999</v>
          </cell>
          <cell r="D48">
            <v>507.07299999999998</v>
          </cell>
        </row>
        <row r="49">
          <cell r="A49">
            <v>417452.68800000002</v>
          </cell>
          <cell r="B49">
            <v>7021915.8140000002</v>
          </cell>
          <cell r="C49">
            <v>47.03</v>
          </cell>
          <cell r="D49">
            <v>507.209</v>
          </cell>
        </row>
        <row r="50">
          <cell r="A50">
            <v>417453.728</v>
          </cell>
          <cell r="B50">
            <v>7021915.909</v>
          </cell>
          <cell r="C50">
            <v>48.075000000000003</v>
          </cell>
          <cell r="D50">
            <v>507.34</v>
          </cell>
        </row>
        <row r="51">
          <cell r="A51">
            <v>417454.76899999997</v>
          </cell>
          <cell r="B51">
            <v>7021916.0039999997</v>
          </cell>
          <cell r="C51">
            <v>49.12</v>
          </cell>
          <cell r="D51">
            <v>507.44</v>
          </cell>
        </row>
        <row r="52">
          <cell r="A52">
            <v>417455.81</v>
          </cell>
          <cell r="B52">
            <v>7021916.0980000002</v>
          </cell>
          <cell r="C52">
            <v>50.165999999999997</v>
          </cell>
          <cell r="D52">
            <v>507.52800000000002</v>
          </cell>
        </row>
        <row r="53">
          <cell r="A53">
            <v>417456.85100000002</v>
          </cell>
          <cell r="B53">
            <v>7021916.193</v>
          </cell>
          <cell r="C53">
            <v>51.210999999999999</v>
          </cell>
          <cell r="D53">
            <v>507.60500000000002</v>
          </cell>
        </row>
        <row r="54">
          <cell r="A54">
            <v>417457.89199999999</v>
          </cell>
          <cell r="B54">
            <v>7021916.2869999995</v>
          </cell>
          <cell r="C54">
            <v>52.256</v>
          </cell>
          <cell r="D54">
            <v>507.67700000000002</v>
          </cell>
        </row>
        <row r="55">
          <cell r="A55">
            <v>417458.93300000002</v>
          </cell>
          <cell r="B55">
            <v>7021916.3820000002</v>
          </cell>
          <cell r="C55">
            <v>53.301000000000002</v>
          </cell>
          <cell r="D55">
            <v>507.74299999999999</v>
          </cell>
        </row>
        <row r="56">
          <cell r="A56">
            <v>417459.973</v>
          </cell>
          <cell r="B56">
            <v>7021916.477</v>
          </cell>
          <cell r="C56">
            <v>54.345999999999997</v>
          </cell>
          <cell r="D56">
            <v>507.80599999999998</v>
          </cell>
        </row>
        <row r="57">
          <cell r="A57">
            <v>417461.01400000002</v>
          </cell>
          <cell r="B57">
            <v>7021916.5710000005</v>
          </cell>
          <cell r="C57">
            <v>55.390999999999998</v>
          </cell>
          <cell r="D57">
            <v>507.85599999999999</v>
          </cell>
        </row>
        <row r="58">
          <cell r="A58">
            <v>417462.05499999999</v>
          </cell>
          <cell r="B58">
            <v>7021916.6660000002</v>
          </cell>
          <cell r="C58">
            <v>56.436</v>
          </cell>
          <cell r="D58">
            <v>507.86</v>
          </cell>
        </row>
        <row r="59">
          <cell r="A59">
            <v>417463.09600000002</v>
          </cell>
          <cell r="B59">
            <v>7021916.7609999999</v>
          </cell>
          <cell r="C59">
            <v>57.481000000000002</v>
          </cell>
          <cell r="D59">
            <v>507.88900000000001</v>
          </cell>
        </row>
        <row r="60">
          <cell r="A60">
            <v>417464.13699999999</v>
          </cell>
          <cell r="B60">
            <v>7021916.8550000004</v>
          </cell>
          <cell r="C60">
            <v>58.526000000000003</v>
          </cell>
          <cell r="D60">
            <v>507.90600000000001</v>
          </cell>
        </row>
        <row r="61">
          <cell r="A61">
            <v>417465.17700000003</v>
          </cell>
          <cell r="B61">
            <v>7021916.9500000002</v>
          </cell>
          <cell r="C61">
            <v>59.572000000000003</v>
          </cell>
          <cell r="D61">
            <v>507.93400000000003</v>
          </cell>
        </row>
        <row r="62">
          <cell r="A62">
            <v>417466.21799999999</v>
          </cell>
          <cell r="B62">
            <v>7021917.0439999998</v>
          </cell>
          <cell r="C62">
            <v>60.616999999999997</v>
          </cell>
          <cell r="D62">
            <v>507.96699999999998</v>
          </cell>
        </row>
        <row r="63">
          <cell r="A63">
            <v>417467.25900000002</v>
          </cell>
          <cell r="B63">
            <v>7021917.1390000004</v>
          </cell>
          <cell r="C63">
            <v>61.661999999999999</v>
          </cell>
          <cell r="D63">
            <v>507.96300000000002</v>
          </cell>
        </row>
        <row r="64">
          <cell r="A64">
            <v>417468.3</v>
          </cell>
          <cell r="B64">
            <v>7021917.2340000002</v>
          </cell>
          <cell r="C64">
            <v>62.707000000000001</v>
          </cell>
          <cell r="D64">
            <v>507.98500000000001</v>
          </cell>
        </row>
        <row r="65">
          <cell r="A65">
            <v>417469.34100000001</v>
          </cell>
          <cell r="B65">
            <v>7021917.3279999997</v>
          </cell>
          <cell r="C65">
            <v>63.752000000000002</v>
          </cell>
          <cell r="D65">
            <v>508.00900000000001</v>
          </cell>
        </row>
        <row r="66">
          <cell r="A66">
            <v>417470.38199999998</v>
          </cell>
          <cell r="B66">
            <v>7021917.4230000004</v>
          </cell>
          <cell r="C66">
            <v>64.796999999999997</v>
          </cell>
          <cell r="D66">
            <v>508.03</v>
          </cell>
        </row>
        <row r="67">
          <cell r="A67">
            <v>417471.42200000002</v>
          </cell>
          <cell r="B67">
            <v>7021917.517</v>
          </cell>
          <cell r="C67">
            <v>65.841999999999999</v>
          </cell>
          <cell r="D67">
            <v>508.05099999999999</v>
          </cell>
        </row>
        <row r="68">
          <cell r="A68">
            <v>417472.46299999999</v>
          </cell>
          <cell r="B68">
            <v>7021917.6119999997</v>
          </cell>
          <cell r="C68">
            <v>66.887</v>
          </cell>
          <cell r="D68">
            <v>508.08199999999999</v>
          </cell>
        </row>
        <row r="69">
          <cell r="A69">
            <v>417473.50400000002</v>
          </cell>
          <cell r="B69">
            <v>7021917.7070000004</v>
          </cell>
          <cell r="C69">
            <v>67.932000000000002</v>
          </cell>
          <cell r="D69">
            <v>508.14499999999998</v>
          </cell>
        </row>
        <row r="70">
          <cell r="A70">
            <v>417474.54499999998</v>
          </cell>
          <cell r="B70">
            <v>7021917.801</v>
          </cell>
          <cell r="C70">
            <v>68.977999999999994</v>
          </cell>
          <cell r="D70">
            <v>508.19499999999999</v>
          </cell>
        </row>
        <row r="71">
          <cell r="A71">
            <v>417475.58600000001</v>
          </cell>
          <cell r="B71">
            <v>7021917.8959999997</v>
          </cell>
          <cell r="C71">
            <v>70.022999999999996</v>
          </cell>
          <cell r="D71">
            <v>508.18700000000001</v>
          </cell>
        </row>
        <row r="72">
          <cell r="A72">
            <v>417476.62699999998</v>
          </cell>
          <cell r="B72">
            <v>7021917.9910000004</v>
          </cell>
          <cell r="C72">
            <v>71.067999999999998</v>
          </cell>
          <cell r="D72">
            <v>508.22300000000001</v>
          </cell>
        </row>
        <row r="73">
          <cell r="A73">
            <v>417477.66700000002</v>
          </cell>
          <cell r="B73">
            <v>7021918.085</v>
          </cell>
          <cell r="C73">
            <v>72.113</v>
          </cell>
          <cell r="D73">
            <v>508.262</v>
          </cell>
        </row>
        <row r="74">
          <cell r="A74">
            <v>417478.70799999998</v>
          </cell>
          <cell r="B74">
            <v>7021918.1799999997</v>
          </cell>
          <cell r="C74">
            <v>73.158000000000001</v>
          </cell>
          <cell r="D74">
            <v>508.41300000000001</v>
          </cell>
        </row>
        <row r="75">
          <cell r="A75">
            <v>417479.74900000001</v>
          </cell>
          <cell r="B75">
            <v>7021918.2740000002</v>
          </cell>
          <cell r="C75">
            <v>74.203000000000003</v>
          </cell>
          <cell r="D75">
            <v>508.48099999999999</v>
          </cell>
        </row>
        <row r="76">
          <cell r="A76">
            <v>417480.79</v>
          </cell>
          <cell r="B76">
            <v>7021918.3689999999</v>
          </cell>
          <cell r="C76">
            <v>75.248000000000005</v>
          </cell>
          <cell r="D76">
            <v>508.45800000000003</v>
          </cell>
        </row>
        <row r="77">
          <cell r="A77">
            <v>417481.83100000001</v>
          </cell>
          <cell r="B77">
            <v>7021918.4639999997</v>
          </cell>
          <cell r="C77">
            <v>76.293000000000006</v>
          </cell>
          <cell r="D77">
            <v>508.45299999999997</v>
          </cell>
        </row>
        <row r="78">
          <cell r="A78">
            <v>417482.87099999998</v>
          </cell>
          <cell r="B78">
            <v>7021918.5580000002</v>
          </cell>
          <cell r="C78">
            <v>77.337999999999994</v>
          </cell>
          <cell r="D78">
            <v>508.68700000000001</v>
          </cell>
        </row>
        <row r="79">
          <cell r="A79">
            <v>417483.91200000001</v>
          </cell>
          <cell r="B79">
            <v>7021918.6529999999</v>
          </cell>
          <cell r="C79">
            <v>78.384</v>
          </cell>
          <cell r="D79">
            <v>508.74200000000002</v>
          </cell>
        </row>
        <row r="80">
          <cell r="A80">
            <v>417484.95299999998</v>
          </cell>
          <cell r="B80">
            <v>7021918.7479999997</v>
          </cell>
          <cell r="C80">
            <v>79.429000000000002</v>
          </cell>
          <cell r="D80">
            <v>508.69400000000002</v>
          </cell>
        </row>
        <row r="81">
          <cell r="A81">
            <v>417485.99400000001</v>
          </cell>
          <cell r="B81">
            <v>7021918.8420000002</v>
          </cell>
          <cell r="C81">
            <v>80.474000000000004</v>
          </cell>
          <cell r="D81">
            <v>508.68099999999998</v>
          </cell>
        </row>
        <row r="82">
          <cell r="A82">
            <v>417487.03499999997</v>
          </cell>
          <cell r="B82">
            <v>7021918.9369999999</v>
          </cell>
          <cell r="C82">
            <v>81.519000000000005</v>
          </cell>
          <cell r="D82">
            <v>508.71</v>
          </cell>
        </row>
        <row r="83">
          <cell r="A83">
            <v>417488.076</v>
          </cell>
          <cell r="B83">
            <v>7021919.0310000004</v>
          </cell>
          <cell r="C83">
            <v>82.563999999999993</v>
          </cell>
          <cell r="D83">
            <v>508.72199999999998</v>
          </cell>
        </row>
        <row r="84">
          <cell r="A84">
            <v>417489.11599999998</v>
          </cell>
          <cell r="B84">
            <v>7021919.1260000002</v>
          </cell>
          <cell r="C84">
            <v>83.608999999999995</v>
          </cell>
          <cell r="D84">
            <v>508.72399999999999</v>
          </cell>
        </row>
        <row r="85">
          <cell r="A85">
            <v>417490.15700000001</v>
          </cell>
          <cell r="B85">
            <v>7021919.2209999999</v>
          </cell>
          <cell r="C85">
            <v>84.653999999999996</v>
          </cell>
          <cell r="D85">
            <v>508.72399999999999</v>
          </cell>
        </row>
        <row r="86">
          <cell r="A86">
            <v>417491.19799999997</v>
          </cell>
          <cell r="B86">
            <v>7021919.3150000004</v>
          </cell>
          <cell r="C86">
            <v>85.698999999999998</v>
          </cell>
          <cell r="D86">
            <v>508.71899999999999</v>
          </cell>
        </row>
        <row r="87">
          <cell r="A87">
            <v>417492.239</v>
          </cell>
          <cell r="B87">
            <v>7021919.4100000001</v>
          </cell>
          <cell r="C87">
            <v>86.745000000000005</v>
          </cell>
          <cell r="D87">
            <v>508.70800000000003</v>
          </cell>
        </row>
        <row r="88">
          <cell r="A88">
            <v>417493.28</v>
          </cell>
          <cell r="B88">
            <v>7021919.5049999999</v>
          </cell>
          <cell r="C88">
            <v>87.79</v>
          </cell>
          <cell r="D88">
            <v>508.69</v>
          </cell>
        </row>
        <row r="89">
          <cell r="A89">
            <v>417494.321</v>
          </cell>
          <cell r="B89">
            <v>7021919.5990000004</v>
          </cell>
          <cell r="C89">
            <v>88.834999999999994</v>
          </cell>
          <cell r="D89">
            <v>508.673</v>
          </cell>
        </row>
        <row r="90">
          <cell r="A90">
            <v>417495.36099999998</v>
          </cell>
          <cell r="B90">
            <v>7021919.6940000001</v>
          </cell>
          <cell r="C90">
            <v>89.88</v>
          </cell>
          <cell r="D90">
            <v>508.65600000000001</v>
          </cell>
        </row>
        <row r="91">
          <cell r="A91">
            <v>417496.402</v>
          </cell>
          <cell r="B91">
            <v>7021919.7879999997</v>
          </cell>
          <cell r="C91">
            <v>90.924999999999997</v>
          </cell>
          <cell r="D91">
            <v>508.63299999999998</v>
          </cell>
        </row>
        <row r="92">
          <cell r="A92">
            <v>417497.44300000003</v>
          </cell>
          <cell r="B92">
            <v>7021919.8830000004</v>
          </cell>
          <cell r="C92">
            <v>91.97</v>
          </cell>
          <cell r="D92">
            <v>508.60599999999999</v>
          </cell>
        </row>
        <row r="93">
          <cell r="A93">
            <v>417498.484</v>
          </cell>
          <cell r="B93">
            <v>7021919.9780000001</v>
          </cell>
          <cell r="C93">
            <v>93.015000000000001</v>
          </cell>
          <cell r="D93">
            <v>508.536</v>
          </cell>
        </row>
        <row r="94">
          <cell r="A94">
            <v>417499.52500000002</v>
          </cell>
          <cell r="B94">
            <v>7021920.0719999997</v>
          </cell>
          <cell r="C94">
            <v>94.06</v>
          </cell>
          <cell r="D94">
            <v>508.48399999999998</v>
          </cell>
        </row>
        <row r="95">
          <cell r="A95">
            <v>417500.565</v>
          </cell>
          <cell r="B95">
            <v>7021920.1670000004</v>
          </cell>
          <cell r="C95">
            <v>95.105000000000004</v>
          </cell>
          <cell r="D95">
            <v>508.39600000000002</v>
          </cell>
        </row>
        <row r="96">
          <cell r="A96">
            <v>417501.60600000003</v>
          </cell>
          <cell r="B96">
            <v>7021920.2609999999</v>
          </cell>
          <cell r="C96">
            <v>96.150999999999996</v>
          </cell>
          <cell r="D96">
            <v>508.36900000000003</v>
          </cell>
        </row>
        <row r="97">
          <cell r="A97">
            <v>417502.647</v>
          </cell>
          <cell r="B97">
            <v>7021920.3559999997</v>
          </cell>
          <cell r="C97">
            <v>97.195999999999998</v>
          </cell>
          <cell r="D97">
            <v>508.31799999999998</v>
          </cell>
        </row>
        <row r="98">
          <cell r="A98">
            <v>417503.68800000002</v>
          </cell>
          <cell r="B98">
            <v>7021920.4510000004</v>
          </cell>
          <cell r="C98">
            <v>98.241</v>
          </cell>
          <cell r="D98">
            <v>508.37099999999998</v>
          </cell>
        </row>
        <row r="99">
          <cell r="A99">
            <v>417504.72899999999</v>
          </cell>
          <cell r="B99">
            <v>7021920.5449999999</v>
          </cell>
          <cell r="C99">
            <v>99.286000000000001</v>
          </cell>
          <cell r="D99">
            <v>508.33300000000003</v>
          </cell>
        </row>
        <row r="100">
          <cell r="A100">
            <v>417505.77</v>
          </cell>
          <cell r="B100">
            <v>7021920.6399999997</v>
          </cell>
          <cell r="C100">
            <v>100.331</v>
          </cell>
          <cell r="D100">
            <v>508.28899999999999</v>
          </cell>
        </row>
        <row r="101">
          <cell r="A101">
            <v>417506.81</v>
          </cell>
          <cell r="B101">
            <v>7021920.7350000003</v>
          </cell>
          <cell r="C101">
            <v>101.376</v>
          </cell>
          <cell r="D101">
            <v>508.267</v>
          </cell>
        </row>
        <row r="102">
          <cell r="A102">
            <v>417507.85100000002</v>
          </cell>
          <cell r="B102">
            <v>7021920.8289999999</v>
          </cell>
          <cell r="C102">
            <v>102.42100000000001</v>
          </cell>
          <cell r="D102">
            <v>508.25700000000001</v>
          </cell>
        </row>
        <row r="103">
          <cell r="A103">
            <v>417508.89199999999</v>
          </cell>
          <cell r="B103">
            <v>7021920.9239999996</v>
          </cell>
          <cell r="C103">
            <v>103.46599999999999</v>
          </cell>
          <cell r="D103">
            <v>508.25599999999997</v>
          </cell>
        </row>
        <row r="104">
          <cell r="A104">
            <v>417509.93300000002</v>
          </cell>
          <cell r="B104">
            <v>7021921.0180000002</v>
          </cell>
          <cell r="C104">
            <v>104.511</v>
          </cell>
          <cell r="D104">
            <v>508.31700000000001</v>
          </cell>
        </row>
        <row r="105">
          <cell r="A105">
            <v>417510.97399999999</v>
          </cell>
          <cell r="B105">
            <v>7021921.1129999999</v>
          </cell>
          <cell r="C105">
            <v>105.557</v>
          </cell>
          <cell r="D105">
            <v>508.36500000000001</v>
          </cell>
        </row>
        <row r="106">
          <cell r="A106">
            <v>417512.01500000001</v>
          </cell>
          <cell r="B106">
            <v>7021921.2079999996</v>
          </cell>
          <cell r="C106">
            <v>106.602</v>
          </cell>
          <cell r="D106">
            <v>508.38600000000002</v>
          </cell>
        </row>
        <row r="107">
          <cell r="A107">
            <v>417513.05499999999</v>
          </cell>
          <cell r="B107">
            <v>7021921.3020000001</v>
          </cell>
          <cell r="C107">
            <v>107.64700000000001</v>
          </cell>
          <cell r="D107">
            <v>508.44499999999999</v>
          </cell>
        </row>
        <row r="108">
          <cell r="A108">
            <v>417514.09600000002</v>
          </cell>
          <cell r="B108">
            <v>7021921.3969999999</v>
          </cell>
          <cell r="C108">
            <v>108.69199999999999</v>
          </cell>
          <cell r="D108">
            <v>508.46600000000001</v>
          </cell>
        </row>
        <row r="109">
          <cell r="A109">
            <v>417515.13699999999</v>
          </cell>
          <cell r="B109">
            <v>7021921.4919999996</v>
          </cell>
          <cell r="C109">
            <v>109.73699999999999</v>
          </cell>
          <cell r="D109">
            <v>508.61700000000002</v>
          </cell>
        </row>
        <row r="110">
          <cell r="A110">
            <v>417516.17800000001</v>
          </cell>
          <cell r="B110">
            <v>7021921.5860000001</v>
          </cell>
          <cell r="C110">
            <v>110.782</v>
          </cell>
          <cell r="D110">
            <v>508.64699999999999</v>
          </cell>
        </row>
        <row r="111">
          <cell r="A111">
            <v>417517.21899999998</v>
          </cell>
          <cell r="B111">
            <v>7021921.6809999999</v>
          </cell>
          <cell r="C111">
            <v>111.827</v>
          </cell>
          <cell r="D111">
            <v>508.68099999999998</v>
          </cell>
        </row>
        <row r="112">
          <cell r="A112">
            <v>417518.25900000002</v>
          </cell>
          <cell r="B112">
            <v>7021921.7750000004</v>
          </cell>
          <cell r="C112">
            <v>112.872</v>
          </cell>
          <cell r="D112">
            <v>508.70800000000003</v>
          </cell>
        </row>
        <row r="113">
          <cell r="A113">
            <v>417519.3</v>
          </cell>
          <cell r="B113">
            <v>7021921.8700000001</v>
          </cell>
          <cell r="C113">
            <v>113.91800000000001</v>
          </cell>
          <cell r="D113">
            <v>508.73200000000003</v>
          </cell>
        </row>
        <row r="114">
          <cell r="A114">
            <v>417520.34100000001</v>
          </cell>
          <cell r="B114">
            <v>7021921.9649999999</v>
          </cell>
          <cell r="C114">
            <v>114.96299999999999</v>
          </cell>
          <cell r="D114">
            <v>508.75400000000002</v>
          </cell>
        </row>
        <row r="115">
          <cell r="A115">
            <v>417521.38199999998</v>
          </cell>
          <cell r="B115">
            <v>7021922.0590000004</v>
          </cell>
          <cell r="C115">
            <v>116.008</v>
          </cell>
          <cell r="D115">
            <v>508.67500000000001</v>
          </cell>
        </row>
        <row r="116">
          <cell r="A116">
            <v>417522.42300000001</v>
          </cell>
          <cell r="B116">
            <v>7021922.1540000001</v>
          </cell>
          <cell r="C116">
            <v>117.053</v>
          </cell>
          <cell r="D116">
            <v>508.65600000000001</v>
          </cell>
        </row>
        <row r="117">
          <cell r="A117">
            <v>417523.46399999998</v>
          </cell>
          <cell r="B117">
            <v>7021922.2479999997</v>
          </cell>
          <cell r="C117">
            <v>118.098</v>
          </cell>
          <cell r="D117">
            <v>508.67500000000001</v>
          </cell>
        </row>
        <row r="118">
          <cell r="A118">
            <v>417524.50400000002</v>
          </cell>
          <cell r="B118">
            <v>7021922.3430000003</v>
          </cell>
          <cell r="C118">
            <v>119.143</v>
          </cell>
          <cell r="D118">
            <v>508.69099999999997</v>
          </cell>
        </row>
        <row r="119">
          <cell r="A119">
            <v>417525.54499999998</v>
          </cell>
          <cell r="B119">
            <v>7021922.4380000001</v>
          </cell>
          <cell r="C119">
            <v>120.188</v>
          </cell>
          <cell r="D119">
            <v>508.70499999999998</v>
          </cell>
        </row>
        <row r="120">
          <cell r="A120">
            <v>417526.58600000001</v>
          </cell>
          <cell r="B120">
            <v>7021922.5319999997</v>
          </cell>
          <cell r="C120">
            <v>121.233</v>
          </cell>
          <cell r="D120">
            <v>508.72399999999999</v>
          </cell>
        </row>
        <row r="121">
          <cell r="A121">
            <v>417527.62699999998</v>
          </cell>
          <cell r="B121">
            <v>7021922.6270000003</v>
          </cell>
          <cell r="C121">
            <v>122.27800000000001</v>
          </cell>
          <cell r="D121">
            <v>508.74</v>
          </cell>
        </row>
        <row r="122">
          <cell r="A122">
            <v>417528.66800000001</v>
          </cell>
          <cell r="B122">
            <v>7021922.7220000001</v>
          </cell>
          <cell r="C122">
            <v>123.324</v>
          </cell>
          <cell r="D122">
            <v>508.75599999999997</v>
          </cell>
        </row>
        <row r="123">
          <cell r="A123">
            <v>417529.70799999998</v>
          </cell>
          <cell r="B123">
            <v>7021922.8159999996</v>
          </cell>
          <cell r="C123">
            <v>124.369</v>
          </cell>
          <cell r="D123">
            <v>508.77100000000002</v>
          </cell>
        </row>
        <row r="124">
          <cell r="A124">
            <v>417530.74900000001</v>
          </cell>
          <cell r="B124">
            <v>7021922.9110000003</v>
          </cell>
          <cell r="C124">
            <v>125.414</v>
          </cell>
          <cell r="D124">
            <v>508.791</v>
          </cell>
        </row>
        <row r="125">
          <cell r="A125">
            <v>417531.79</v>
          </cell>
          <cell r="B125">
            <v>7021923.0049999999</v>
          </cell>
          <cell r="C125">
            <v>126.459</v>
          </cell>
          <cell r="D125">
            <v>508.81099999999998</v>
          </cell>
        </row>
        <row r="126">
          <cell r="A126">
            <v>417532.83100000001</v>
          </cell>
          <cell r="B126">
            <v>7021923.0999999996</v>
          </cell>
          <cell r="C126">
            <v>127.504</v>
          </cell>
          <cell r="D126">
            <v>508.82799999999997</v>
          </cell>
        </row>
        <row r="127">
          <cell r="A127">
            <v>417533.87199999997</v>
          </cell>
          <cell r="B127">
            <v>7021923.1950000003</v>
          </cell>
          <cell r="C127">
            <v>128.54900000000001</v>
          </cell>
          <cell r="D127">
            <v>508.84399999999999</v>
          </cell>
        </row>
        <row r="128">
          <cell r="A128">
            <v>417534.913</v>
          </cell>
          <cell r="B128">
            <v>7021923.2889999999</v>
          </cell>
          <cell r="C128">
            <v>129.59399999999999</v>
          </cell>
          <cell r="D128">
            <v>508.858</v>
          </cell>
        </row>
        <row r="129">
          <cell r="A129">
            <v>417535.95299999998</v>
          </cell>
          <cell r="B129">
            <v>7021923.3839999996</v>
          </cell>
          <cell r="C129">
            <v>130.63900000000001</v>
          </cell>
          <cell r="D129">
            <v>508.87099999999998</v>
          </cell>
        </row>
        <row r="130">
          <cell r="A130">
            <v>417536.99400000001</v>
          </cell>
          <cell r="B130">
            <v>7021923.4790000003</v>
          </cell>
          <cell r="C130">
            <v>131.684</v>
          </cell>
          <cell r="D130">
            <v>508.88</v>
          </cell>
        </row>
        <row r="131">
          <cell r="A131">
            <v>417538.03499999997</v>
          </cell>
          <cell r="B131">
            <v>7021923.5729999999</v>
          </cell>
          <cell r="C131">
            <v>132.72999999999999</v>
          </cell>
          <cell r="D131">
            <v>508.91300000000001</v>
          </cell>
        </row>
        <row r="132">
          <cell r="A132">
            <v>417539.076</v>
          </cell>
          <cell r="B132">
            <v>7021923.6679999996</v>
          </cell>
          <cell r="C132">
            <v>133.77500000000001</v>
          </cell>
          <cell r="D132">
            <v>508.916</v>
          </cell>
        </row>
        <row r="133">
          <cell r="A133">
            <v>417540.11700000003</v>
          </cell>
          <cell r="B133">
            <v>7021923.7620000001</v>
          </cell>
          <cell r="C133">
            <v>134.82</v>
          </cell>
          <cell r="D133">
            <v>508.90499999999997</v>
          </cell>
        </row>
        <row r="134">
          <cell r="A134">
            <v>417541.158</v>
          </cell>
          <cell r="B134">
            <v>7021923.8569999998</v>
          </cell>
          <cell r="C134">
            <v>135.86500000000001</v>
          </cell>
          <cell r="D134">
            <v>508.89</v>
          </cell>
        </row>
        <row r="135">
          <cell r="A135">
            <v>417542.19799999997</v>
          </cell>
          <cell r="B135">
            <v>7021923.9519999996</v>
          </cell>
          <cell r="C135">
            <v>136.91</v>
          </cell>
          <cell r="D135">
            <v>508.87099999999998</v>
          </cell>
        </row>
        <row r="136">
          <cell r="A136">
            <v>417543.239</v>
          </cell>
          <cell r="B136">
            <v>7021924.0460000001</v>
          </cell>
          <cell r="C136">
            <v>137.95500000000001</v>
          </cell>
          <cell r="D136">
            <v>508.851</v>
          </cell>
        </row>
        <row r="137">
          <cell r="A137">
            <v>417544.28</v>
          </cell>
          <cell r="B137">
            <v>7021924.1409999998</v>
          </cell>
          <cell r="C137">
            <v>139</v>
          </cell>
          <cell r="D137">
            <v>508.82600000000002</v>
          </cell>
        </row>
        <row r="138">
          <cell r="A138">
            <v>417545.321</v>
          </cell>
          <cell r="B138">
            <v>7021924.2359999996</v>
          </cell>
          <cell r="C138">
            <v>140.04499999999999</v>
          </cell>
          <cell r="D138">
            <v>508.80099999999999</v>
          </cell>
        </row>
        <row r="139">
          <cell r="A139">
            <v>417546.36200000002</v>
          </cell>
          <cell r="B139">
            <v>7021924.3300000001</v>
          </cell>
          <cell r="C139">
            <v>141.09</v>
          </cell>
          <cell r="D139">
            <v>508.76400000000001</v>
          </cell>
        </row>
        <row r="140">
          <cell r="A140">
            <v>417547.402</v>
          </cell>
          <cell r="B140">
            <v>7021924.4249999998</v>
          </cell>
          <cell r="C140">
            <v>142.136</v>
          </cell>
          <cell r="D140">
            <v>508.738</v>
          </cell>
        </row>
        <row r="141">
          <cell r="A141">
            <v>417548.44300000003</v>
          </cell>
          <cell r="B141">
            <v>7021924.5190000003</v>
          </cell>
          <cell r="C141">
            <v>143.18100000000001</v>
          </cell>
          <cell r="D141">
            <v>508.726</v>
          </cell>
        </row>
        <row r="142">
          <cell r="A142">
            <v>417549.484</v>
          </cell>
          <cell r="B142">
            <v>7021924.6140000001</v>
          </cell>
          <cell r="C142">
            <v>144.226</v>
          </cell>
          <cell r="D142">
            <v>508.71100000000001</v>
          </cell>
        </row>
        <row r="143">
          <cell r="A143">
            <v>417550.52500000002</v>
          </cell>
          <cell r="B143">
            <v>7021924.7089999998</v>
          </cell>
          <cell r="C143">
            <v>145.27099999999999</v>
          </cell>
          <cell r="D143">
            <v>508.69</v>
          </cell>
        </row>
        <row r="144">
          <cell r="A144">
            <v>417551.56599999999</v>
          </cell>
          <cell r="B144">
            <v>7021924.8030000003</v>
          </cell>
          <cell r="C144">
            <v>146.316</v>
          </cell>
          <cell r="D144">
            <v>508.66800000000001</v>
          </cell>
        </row>
        <row r="145">
          <cell r="A145">
            <v>417552.60700000002</v>
          </cell>
          <cell r="B145">
            <v>7021924.898</v>
          </cell>
          <cell r="C145">
            <v>147.36099999999999</v>
          </cell>
          <cell r="D145">
            <v>508.64600000000002</v>
          </cell>
        </row>
        <row r="146">
          <cell r="A146">
            <v>417553.647</v>
          </cell>
          <cell r="B146">
            <v>7021924.9919999996</v>
          </cell>
          <cell r="C146">
            <v>148.40600000000001</v>
          </cell>
          <cell r="D146">
            <v>508.62</v>
          </cell>
        </row>
        <row r="147">
          <cell r="A147">
            <v>417554.68800000002</v>
          </cell>
          <cell r="B147">
            <v>7021925.0870000003</v>
          </cell>
          <cell r="C147">
            <v>149.45099999999999</v>
          </cell>
          <cell r="D147">
            <v>508.61</v>
          </cell>
        </row>
        <row r="148">
          <cell r="A148">
            <v>417555.72899999999</v>
          </cell>
          <cell r="B148">
            <v>7021925.182</v>
          </cell>
          <cell r="C148">
            <v>150.49700000000001</v>
          </cell>
          <cell r="D148">
            <v>508.60399999999998</v>
          </cell>
        </row>
        <row r="149">
          <cell r="A149">
            <v>417556.77</v>
          </cell>
          <cell r="B149">
            <v>7021925.2759999996</v>
          </cell>
          <cell r="C149">
            <v>151.542</v>
          </cell>
          <cell r="D149">
            <v>508.59300000000002</v>
          </cell>
        </row>
        <row r="150">
          <cell r="A150">
            <v>417557.81099999999</v>
          </cell>
          <cell r="B150">
            <v>7021925.3710000003</v>
          </cell>
          <cell r="C150">
            <v>152.58699999999999</v>
          </cell>
          <cell r="D150">
            <v>508.58100000000002</v>
          </cell>
        </row>
        <row r="151">
          <cell r="A151">
            <v>417558.85200000001</v>
          </cell>
          <cell r="B151">
            <v>7021925.466</v>
          </cell>
          <cell r="C151">
            <v>153.63200000000001</v>
          </cell>
          <cell r="D151">
            <v>508.58100000000002</v>
          </cell>
        </row>
        <row r="152">
          <cell r="A152">
            <v>417559.89199999999</v>
          </cell>
          <cell r="B152">
            <v>7021925.5599999996</v>
          </cell>
          <cell r="C152">
            <v>154.67699999999999</v>
          </cell>
          <cell r="D152">
            <v>508.60399999999998</v>
          </cell>
        </row>
        <row r="153">
          <cell r="A153">
            <v>417560.93300000002</v>
          </cell>
          <cell r="B153">
            <v>7021925.6550000003</v>
          </cell>
          <cell r="C153">
            <v>155.72200000000001</v>
          </cell>
          <cell r="D153">
            <v>508.61399999999998</v>
          </cell>
        </row>
        <row r="154">
          <cell r="A154">
            <v>417561.97399999999</v>
          </cell>
          <cell r="B154">
            <v>7021925.7489999998</v>
          </cell>
          <cell r="C154">
            <v>156.767</v>
          </cell>
          <cell r="D154">
            <v>508.58600000000001</v>
          </cell>
        </row>
        <row r="155">
          <cell r="A155">
            <v>417563.01500000001</v>
          </cell>
          <cell r="B155">
            <v>7021925.8439999996</v>
          </cell>
          <cell r="C155">
            <v>157.81200000000001</v>
          </cell>
          <cell r="D155">
            <v>508.54</v>
          </cell>
        </row>
        <row r="156">
          <cell r="A156">
            <v>417564.05599999998</v>
          </cell>
          <cell r="B156">
            <v>7021925.9390000002</v>
          </cell>
          <cell r="C156">
            <v>158.857</v>
          </cell>
          <cell r="D156">
            <v>508.52699999999999</v>
          </cell>
        </row>
        <row r="157">
          <cell r="A157">
            <v>417565.09600000002</v>
          </cell>
          <cell r="B157">
            <v>7021926.0329999998</v>
          </cell>
          <cell r="C157">
            <v>159.90299999999999</v>
          </cell>
          <cell r="D157">
            <v>508.49900000000002</v>
          </cell>
        </row>
        <row r="158">
          <cell r="A158">
            <v>417566.13699999999</v>
          </cell>
          <cell r="B158">
            <v>7021926.1279999996</v>
          </cell>
          <cell r="C158">
            <v>160.94800000000001</v>
          </cell>
          <cell r="D158">
            <v>508.46100000000001</v>
          </cell>
        </row>
        <row r="159">
          <cell r="A159">
            <v>417567.17800000001</v>
          </cell>
          <cell r="B159">
            <v>7021926.2230000002</v>
          </cell>
          <cell r="C159">
            <v>161.99299999999999</v>
          </cell>
          <cell r="D159">
            <v>508.36599999999999</v>
          </cell>
        </row>
        <row r="160">
          <cell r="A160">
            <v>417568.21899999998</v>
          </cell>
          <cell r="B160">
            <v>7021926.3169999998</v>
          </cell>
          <cell r="C160">
            <v>163.03800000000001</v>
          </cell>
          <cell r="D160">
            <v>508.33800000000002</v>
          </cell>
        </row>
        <row r="161">
          <cell r="A161">
            <v>417569.26</v>
          </cell>
          <cell r="B161">
            <v>7021926.4119999995</v>
          </cell>
          <cell r="C161">
            <v>164.083</v>
          </cell>
          <cell r="D161">
            <v>508.31099999999998</v>
          </cell>
        </row>
        <row r="162">
          <cell r="A162">
            <v>417570.30099999998</v>
          </cell>
          <cell r="B162">
            <v>7021926.5060000001</v>
          </cell>
          <cell r="C162">
            <v>165.12799999999999</v>
          </cell>
          <cell r="D162">
            <v>508.26799999999997</v>
          </cell>
        </row>
        <row r="163">
          <cell r="A163">
            <v>417571.34100000001</v>
          </cell>
          <cell r="B163">
            <v>7021926.6009999998</v>
          </cell>
          <cell r="C163">
            <v>166.173</v>
          </cell>
          <cell r="D163">
            <v>508.233</v>
          </cell>
        </row>
        <row r="164">
          <cell r="A164">
            <v>417572.38199999998</v>
          </cell>
          <cell r="B164">
            <v>7021926.6960000005</v>
          </cell>
          <cell r="C164">
            <v>167.21799999999999</v>
          </cell>
          <cell r="D164">
            <v>508.19299999999998</v>
          </cell>
        </row>
        <row r="165">
          <cell r="A165">
            <v>417573.42300000001</v>
          </cell>
          <cell r="B165">
            <v>7021926.79</v>
          </cell>
          <cell r="C165">
            <v>168.26300000000001</v>
          </cell>
          <cell r="D165">
            <v>508.149</v>
          </cell>
        </row>
        <row r="166">
          <cell r="A166">
            <v>417574.46399999998</v>
          </cell>
          <cell r="B166">
            <v>7021926.8849999998</v>
          </cell>
          <cell r="C166">
            <v>169.309</v>
          </cell>
          <cell r="D166">
            <v>508.11399999999998</v>
          </cell>
        </row>
        <row r="167">
          <cell r="A167">
            <v>417575.505</v>
          </cell>
          <cell r="B167">
            <v>7021926.9790000003</v>
          </cell>
          <cell r="C167">
            <v>170.35400000000001</v>
          </cell>
          <cell r="D167">
            <v>508.041</v>
          </cell>
        </row>
        <row r="168">
          <cell r="A168">
            <v>417576.54599999997</v>
          </cell>
          <cell r="B168">
            <v>7021927.074</v>
          </cell>
          <cell r="C168">
            <v>171.399</v>
          </cell>
          <cell r="D168">
            <v>507.96699999999998</v>
          </cell>
        </row>
        <row r="169">
          <cell r="A169">
            <v>417577.58600000001</v>
          </cell>
          <cell r="B169">
            <v>7021927.1689999998</v>
          </cell>
          <cell r="C169">
            <v>172.44399999999999</v>
          </cell>
          <cell r="D169">
            <v>507.88400000000001</v>
          </cell>
        </row>
        <row r="170">
          <cell r="A170">
            <v>417578.62699999998</v>
          </cell>
          <cell r="B170">
            <v>7021927.2630000003</v>
          </cell>
          <cell r="C170">
            <v>173.489</v>
          </cell>
          <cell r="D170">
            <v>507.77600000000001</v>
          </cell>
        </row>
        <row r="171">
          <cell r="A171">
            <v>417579.66800000001</v>
          </cell>
          <cell r="B171">
            <v>7021927.358</v>
          </cell>
          <cell r="C171">
            <v>174.53399999999999</v>
          </cell>
          <cell r="D171">
            <v>507.649</v>
          </cell>
        </row>
        <row r="172">
          <cell r="A172">
            <v>417580.70899999997</v>
          </cell>
          <cell r="B172">
            <v>7021927.4529999997</v>
          </cell>
          <cell r="C172">
            <v>175.57900000000001</v>
          </cell>
          <cell r="D172">
            <v>507.49400000000003</v>
          </cell>
        </row>
        <row r="173">
          <cell r="A173">
            <v>417581.75</v>
          </cell>
          <cell r="B173">
            <v>7021927.5470000003</v>
          </cell>
          <cell r="C173">
            <v>176.624</v>
          </cell>
          <cell r="D173">
            <v>507.33800000000002</v>
          </cell>
        </row>
        <row r="174">
          <cell r="A174">
            <v>417582.79</v>
          </cell>
          <cell r="B174">
            <v>7021927.642</v>
          </cell>
          <cell r="C174">
            <v>177.66900000000001</v>
          </cell>
          <cell r="D174">
            <v>507.166</v>
          </cell>
        </row>
        <row r="175">
          <cell r="A175">
            <v>417583.83100000001</v>
          </cell>
          <cell r="B175">
            <v>7021927.7359999996</v>
          </cell>
          <cell r="C175">
            <v>178.715</v>
          </cell>
          <cell r="D175">
            <v>506.98</v>
          </cell>
        </row>
        <row r="176">
          <cell r="A176">
            <v>417584.87199999997</v>
          </cell>
          <cell r="B176">
            <v>7021927.8310000002</v>
          </cell>
          <cell r="C176">
            <v>179.76</v>
          </cell>
          <cell r="D176">
            <v>506.79399999999998</v>
          </cell>
        </row>
        <row r="177">
          <cell r="A177">
            <v>417585.913</v>
          </cell>
          <cell r="B177">
            <v>7021927.926</v>
          </cell>
          <cell r="C177">
            <v>180.80500000000001</v>
          </cell>
          <cell r="D177">
            <v>506.58600000000001</v>
          </cell>
        </row>
        <row r="178">
          <cell r="A178">
            <v>417586.95400000003</v>
          </cell>
          <cell r="B178">
            <v>7021928.0199999996</v>
          </cell>
          <cell r="C178">
            <v>181.85</v>
          </cell>
          <cell r="D178">
            <v>506.36099999999999</v>
          </cell>
        </row>
        <row r="179">
          <cell r="A179">
            <v>417587.995</v>
          </cell>
          <cell r="B179">
            <v>7021928.1150000002</v>
          </cell>
          <cell r="C179">
            <v>182.89500000000001</v>
          </cell>
          <cell r="D179">
            <v>506.20800000000003</v>
          </cell>
        </row>
        <row r="180">
          <cell r="A180">
            <v>417589.03499999997</v>
          </cell>
          <cell r="B180">
            <v>7021928.21</v>
          </cell>
          <cell r="C180">
            <v>183.94</v>
          </cell>
          <cell r="D180">
            <v>505.96699999999998</v>
          </cell>
        </row>
        <row r="181">
          <cell r="A181">
            <v>417590.076</v>
          </cell>
          <cell r="B181">
            <v>7021928.3039999995</v>
          </cell>
          <cell r="C181">
            <v>184.98500000000001</v>
          </cell>
          <cell r="D181">
            <v>505.68599999999998</v>
          </cell>
        </row>
        <row r="182">
          <cell r="A182">
            <v>417591.11700000003</v>
          </cell>
          <cell r="B182">
            <v>7021928.3990000002</v>
          </cell>
          <cell r="C182">
            <v>186.03</v>
          </cell>
          <cell r="D182">
            <v>505.416</v>
          </cell>
        </row>
        <row r="183">
          <cell r="A183">
            <v>417592.158</v>
          </cell>
          <cell r="B183">
            <v>7021928.4929999998</v>
          </cell>
          <cell r="C183">
            <v>187.07599999999999</v>
          </cell>
          <cell r="D183">
            <v>505.13900000000001</v>
          </cell>
        </row>
        <row r="184">
          <cell r="A184">
            <v>417593.19900000002</v>
          </cell>
          <cell r="B184">
            <v>7021928.5880000005</v>
          </cell>
          <cell r="C184">
            <v>188.12100000000001</v>
          </cell>
          <cell r="D184">
            <v>504.85700000000003</v>
          </cell>
        </row>
        <row r="185">
          <cell r="A185">
            <v>417594.239</v>
          </cell>
          <cell r="B185">
            <v>7021928.6830000002</v>
          </cell>
          <cell r="C185">
            <v>189.166</v>
          </cell>
          <cell r="D185">
            <v>504.572</v>
          </cell>
        </row>
        <row r="186">
          <cell r="A186">
            <v>417595.28</v>
          </cell>
          <cell r="B186">
            <v>7021928.7769999998</v>
          </cell>
          <cell r="C186">
            <v>190.21100000000001</v>
          </cell>
          <cell r="D186">
            <v>504.28500000000003</v>
          </cell>
        </row>
        <row r="187">
          <cell r="A187">
            <v>417596.321</v>
          </cell>
          <cell r="B187">
            <v>7021928.8720000004</v>
          </cell>
          <cell r="C187">
            <v>191.256</v>
          </cell>
          <cell r="D187">
            <v>504.00700000000001</v>
          </cell>
        </row>
        <row r="188">
          <cell r="A188">
            <v>417597.36200000002</v>
          </cell>
          <cell r="B188">
            <v>7021928.9670000002</v>
          </cell>
          <cell r="C188">
            <v>192.30099999999999</v>
          </cell>
          <cell r="D188">
            <v>503.714</v>
          </cell>
        </row>
        <row r="189">
          <cell r="A189">
            <v>417598.40299999999</v>
          </cell>
          <cell r="B189">
            <v>7021929.0609999998</v>
          </cell>
          <cell r="C189">
            <v>193.346</v>
          </cell>
          <cell r="D189">
            <v>503.55500000000001</v>
          </cell>
        </row>
        <row r="190">
          <cell r="A190">
            <v>417599.44400000002</v>
          </cell>
          <cell r="B190">
            <v>7021929.1560000004</v>
          </cell>
          <cell r="C190">
            <v>194.39099999999999</v>
          </cell>
          <cell r="D190">
            <v>503.47500000000002</v>
          </cell>
        </row>
        <row r="191">
          <cell r="A191">
            <v>417600.484</v>
          </cell>
          <cell r="B191">
            <v>7021929.25</v>
          </cell>
          <cell r="C191">
            <v>195.43600000000001</v>
          </cell>
          <cell r="D191">
            <v>503.44400000000002</v>
          </cell>
        </row>
        <row r="192">
          <cell r="A192">
            <v>417601.52500000002</v>
          </cell>
          <cell r="B192">
            <v>7021929.3449999997</v>
          </cell>
          <cell r="C192">
            <v>196.482</v>
          </cell>
          <cell r="D192">
            <v>503.39</v>
          </cell>
        </row>
        <row r="193">
          <cell r="A193">
            <v>417602.56599999999</v>
          </cell>
          <cell r="B193">
            <v>7021929.4400000004</v>
          </cell>
          <cell r="C193">
            <v>197.52699999999999</v>
          </cell>
          <cell r="D193">
            <v>503.38</v>
          </cell>
        </row>
        <row r="194">
          <cell r="A194">
            <v>417603.60700000002</v>
          </cell>
          <cell r="B194">
            <v>7021929.534</v>
          </cell>
          <cell r="C194">
            <v>198.572</v>
          </cell>
          <cell r="D194">
            <v>503.50099999999998</v>
          </cell>
        </row>
        <row r="195">
          <cell r="A195">
            <v>417604.64799999999</v>
          </cell>
          <cell r="B195">
            <v>7021929.6289999997</v>
          </cell>
          <cell r="C195">
            <v>199.61699999999999</v>
          </cell>
          <cell r="D195">
            <v>503.755</v>
          </cell>
        </row>
        <row r="196">
          <cell r="A196">
            <v>417605.68900000001</v>
          </cell>
          <cell r="B196">
            <v>7021929.7230000002</v>
          </cell>
          <cell r="C196">
            <v>200.66200000000001</v>
          </cell>
          <cell r="D196">
            <v>504.29700000000003</v>
          </cell>
        </row>
        <row r="197">
          <cell r="A197">
            <v>417606.72899999999</v>
          </cell>
          <cell r="B197">
            <v>7021929.818</v>
          </cell>
          <cell r="C197">
            <v>201.70699999999999</v>
          </cell>
          <cell r="D197">
            <v>504.92099999999999</v>
          </cell>
        </row>
        <row r="198">
          <cell r="A198">
            <v>417607.77</v>
          </cell>
          <cell r="B198">
            <v>7021929.9129999997</v>
          </cell>
          <cell r="C198">
            <v>202.75200000000001</v>
          </cell>
          <cell r="D198">
            <v>504.78899999999999</v>
          </cell>
        </row>
        <row r="199">
          <cell r="A199">
            <v>417608.81099999999</v>
          </cell>
          <cell r="B199">
            <v>7021930.0070000002</v>
          </cell>
          <cell r="C199">
            <v>203.797</v>
          </cell>
          <cell r="D199">
            <v>504.358</v>
          </cell>
        </row>
        <row r="200">
          <cell r="A200">
            <v>417609.85200000001</v>
          </cell>
          <cell r="B200">
            <v>7021930.102</v>
          </cell>
          <cell r="C200">
            <v>204.84200000000001</v>
          </cell>
          <cell r="D200">
            <v>504.28800000000001</v>
          </cell>
        </row>
        <row r="201">
          <cell r="A201">
            <v>417610.89299999998</v>
          </cell>
          <cell r="B201">
            <v>7021930.1969999997</v>
          </cell>
          <cell r="C201">
            <v>205.88800000000001</v>
          </cell>
          <cell r="D201">
            <v>504.14499999999998</v>
          </cell>
        </row>
        <row r="202">
          <cell r="A202">
            <v>417611.93300000002</v>
          </cell>
          <cell r="B202">
            <v>7021930.2910000002</v>
          </cell>
          <cell r="C202">
            <v>206.93299999999999</v>
          </cell>
          <cell r="D202">
            <v>503.798</v>
          </cell>
        </row>
        <row r="203">
          <cell r="A203">
            <v>417612.97399999999</v>
          </cell>
          <cell r="B203">
            <v>7021930.3859999999</v>
          </cell>
          <cell r="C203">
            <v>207.97800000000001</v>
          </cell>
          <cell r="D203">
            <v>503.27699999999999</v>
          </cell>
        </row>
        <row r="204">
          <cell r="A204">
            <v>417614.01500000001</v>
          </cell>
          <cell r="B204">
            <v>7021930.4800000004</v>
          </cell>
          <cell r="C204">
            <v>209.023</v>
          </cell>
          <cell r="D204">
            <v>502.798</v>
          </cell>
        </row>
        <row r="205">
          <cell r="A205">
            <v>417615.05599999998</v>
          </cell>
          <cell r="B205">
            <v>7021930.5750000002</v>
          </cell>
          <cell r="C205">
            <v>210.06800000000001</v>
          </cell>
          <cell r="D205">
            <v>502.32100000000003</v>
          </cell>
        </row>
        <row r="206">
          <cell r="A206">
            <v>417616.09700000001</v>
          </cell>
          <cell r="B206">
            <v>7021930.6699999999</v>
          </cell>
          <cell r="C206">
            <v>211.113</v>
          </cell>
          <cell r="D206">
            <v>501.92599999999999</v>
          </cell>
        </row>
        <row r="207">
          <cell r="A207">
            <v>417617.13799999998</v>
          </cell>
          <cell r="B207">
            <v>7021930.7640000004</v>
          </cell>
          <cell r="C207">
            <v>212.15799999999999</v>
          </cell>
          <cell r="D207">
            <v>501.738</v>
          </cell>
        </row>
        <row r="208">
          <cell r="A208">
            <v>417618.17800000001</v>
          </cell>
          <cell r="B208">
            <v>7021930.8590000002</v>
          </cell>
          <cell r="C208">
            <v>213.203</v>
          </cell>
          <cell r="D208">
            <v>501.846</v>
          </cell>
        </row>
        <row r="209">
          <cell r="A209">
            <v>417619.21899999998</v>
          </cell>
          <cell r="B209">
            <v>7021930.9539999999</v>
          </cell>
          <cell r="C209">
            <v>214.249</v>
          </cell>
          <cell r="D209">
            <v>502.28300000000002</v>
          </cell>
        </row>
        <row r="210">
          <cell r="A210">
            <v>417620.26</v>
          </cell>
          <cell r="B210">
            <v>7021931.0480000004</v>
          </cell>
          <cell r="C210">
            <v>215.29400000000001</v>
          </cell>
          <cell r="D210">
            <v>502.60500000000002</v>
          </cell>
        </row>
        <row r="211">
          <cell r="A211">
            <v>417621.30099999998</v>
          </cell>
          <cell r="B211">
            <v>7021931.1430000002</v>
          </cell>
          <cell r="C211">
            <v>216.339</v>
          </cell>
          <cell r="D211">
            <v>502.99700000000001</v>
          </cell>
        </row>
        <row r="212">
          <cell r="A212">
            <v>417622.342</v>
          </cell>
          <cell r="B212">
            <v>7021931.2369999997</v>
          </cell>
          <cell r="C212">
            <v>217.38399999999999</v>
          </cell>
          <cell r="D212">
            <v>503.38099999999997</v>
          </cell>
        </row>
        <row r="213">
          <cell r="A213">
            <v>417623.38299999997</v>
          </cell>
          <cell r="B213">
            <v>7021931.3320000004</v>
          </cell>
          <cell r="C213">
            <v>218.429</v>
          </cell>
          <cell r="D213">
            <v>503.67200000000003</v>
          </cell>
        </row>
        <row r="214">
          <cell r="A214">
            <v>417624.42300000001</v>
          </cell>
          <cell r="B214">
            <v>7021931.4270000001</v>
          </cell>
          <cell r="C214">
            <v>219.47399999999999</v>
          </cell>
          <cell r="D214">
            <v>503.88900000000001</v>
          </cell>
        </row>
        <row r="215">
          <cell r="A215">
            <v>417625.46399999998</v>
          </cell>
          <cell r="B215">
            <v>7021931.5209999997</v>
          </cell>
          <cell r="C215">
            <v>220.51900000000001</v>
          </cell>
          <cell r="D215">
            <v>504.04700000000003</v>
          </cell>
        </row>
        <row r="216">
          <cell r="A216">
            <v>417626.505</v>
          </cell>
          <cell r="B216">
            <v>7021931.6160000004</v>
          </cell>
          <cell r="C216">
            <v>221.56399999999999</v>
          </cell>
          <cell r="D216">
            <v>504.154</v>
          </cell>
        </row>
        <row r="217">
          <cell r="A217">
            <v>417627.54599999997</v>
          </cell>
          <cell r="B217">
            <v>7021931.7110000001</v>
          </cell>
          <cell r="C217">
            <v>222.60900000000001</v>
          </cell>
          <cell r="D217">
            <v>504.21899999999999</v>
          </cell>
        </row>
        <row r="218">
          <cell r="A218">
            <v>417628.587</v>
          </cell>
          <cell r="B218">
            <v>7021931.8049999997</v>
          </cell>
          <cell r="C218">
            <v>223.655</v>
          </cell>
          <cell r="D218">
            <v>504.24799999999999</v>
          </cell>
        </row>
        <row r="219">
          <cell r="A219">
            <v>417629.62699999998</v>
          </cell>
          <cell r="B219">
            <v>7021931.9000000004</v>
          </cell>
          <cell r="C219">
            <v>224.7</v>
          </cell>
          <cell r="D219">
            <v>504.24700000000001</v>
          </cell>
        </row>
        <row r="220">
          <cell r="A220">
            <v>417630.66800000001</v>
          </cell>
          <cell r="B220">
            <v>7021931.9939999999</v>
          </cell>
          <cell r="C220">
            <v>225.745</v>
          </cell>
          <cell r="D220">
            <v>504.19200000000001</v>
          </cell>
        </row>
        <row r="221">
          <cell r="A221">
            <v>417631.70899999997</v>
          </cell>
          <cell r="B221">
            <v>7021932.0889999997</v>
          </cell>
          <cell r="C221">
            <v>226.79</v>
          </cell>
          <cell r="D221">
            <v>504.08199999999999</v>
          </cell>
        </row>
        <row r="222">
          <cell r="A222">
            <v>417632.75</v>
          </cell>
          <cell r="B222">
            <v>7021932.1840000004</v>
          </cell>
          <cell r="C222">
            <v>227.83500000000001</v>
          </cell>
          <cell r="D222">
            <v>503.96100000000001</v>
          </cell>
        </row>
        <row r="223">
          <cell r="A223">
            <v>417633.79100000003</v>
          </cell>
          <cell r="B223">
            <v>7021932.2779999999</v>
          </cell>
          <cell r="C223">
            <v>228.88</v>
          </cell>
          <cell r="D223">
            <v>503.85700000000003</v>
          </cell>
        </row>
        <row r="224">
          <cell r="A224">
            <v>417634.83199999999</v>
          </cell>
          <cell r="B224">
            <v>7021932.3729999997</v>
          </cell>
          <cell r="C224">
            <v>229.92500000000001</v>
          </cell>
          <cell r="D224">
            <v>503.79599999999999</v>
          </cell>
        </row>
        <row r="225">
          <cell r="A225">
            <v>417635.87199999997</v>
          </cell>
          <cell r="B225">
            <v>7021932.4670000002</v>
          </cell>
          <cell r="C225">
            <v>230.97</v>
          </cell>
          <cell r="D225">
            <v>503.75799999999998</v>
          </cell>
        </row>
        <row r="226">
          <cell r="A226">
            <v>417636.913</v>
          </cell>
          <cell r="B226">
            <v>7021932.5619999999</v>
          </cell>
          <cell r="C226">
            <v>232.01499999999999</v>
          </cell>
          <cell r="D226">
            <v>503.714</v>
          </cell>
        </row>
        <row r="227">
          <cell r="A227">
            <v>417637.95400000003</v>
          </cell>
          <cell r="B227">
            <v>7021932.6569999997</v>
          </cell>
          <cell r="C227">
            <v>233.06100000000001</v>
          </cell>
          <cell r="D227">
            <v>503.64299999999997</v>
          </cell>
        </row>
        <row r="228">
          <cell r="A228">
            <v>417638.995</v>
          </cell>
          <cell r="B228">
            <v>7021932.7510000002</v>
          </cell>
          <cell r="C228">
            <v>234.10599999999999</v>
          </cell>
          <cell r="D228">
            <v>503.54399999999998</v>
          </cell>
        </row>
        <row r="229">
          <cell r="A229">
            <v>417640.03600000002</v>
          </cell>
          <cell r="B229">
            <v>7021932.8459999999</v>
          </cell>
          <cell r="C229">
            <v>235.15100000000001</v>
          </cell>
          <cell r="D229">
            <v>503.42599999999999</v>
          </cell>
        </row>
        <row r="230">
          <cell r="A230">
            <v>417641.07699999999</v>
          </cell>
          <cell r="B230">
            <v>7021932.9409999996</v>
          </cell>
          <cell r="C230">
            <v>236.196</v>
          </cell>
          <cell r="D230">
            <v>503.29599999999999</v>
          </cell>
        </row>
        <row r="231">
          <cell r="A231">
            <v>417642.11700000003</v>
          </cell>
          <cell r="B231">
            <v>7021933.0350000001</v>
          </cell>
          <cell r="C231">
            <v>237.24100000000001</v>
          </cell>
          <cell r="D231">
            <v>503.15800000000002</v>
          </cell>
        </row>
        <row r="232">
          <cell r="A232">
            <v>417643.158</v>
          </cell>
          <cell r="B232">
            <v>7021933.1299999999</v>
          </cell>
          <cell r="C232">
            <v>238.286</v>
          </cell>
          <cell r="D232">
            <v>503.02600000000001</v>
          </cell>
        </row>
        <row r="233">
          <cell r="A233">
            <v>417644.19900000002</v>
          </cell>
          <cell r="B233">
            <v>7021933.2240000004</v>
          </cell>
          <cell r="C233">
            <v>239.33099999999999</v>
          </cell>
          <cell r="D233">
            <v>502.94499999999999</v>
          </cell>
        </row>
        <row r="234">
          <cell r="A234">
            <v>417645.24</v>
          </cell>
          <cell r="B234">
            <v>7021933.3190000001</v>
          </cell>
          <cell r="C234">
            <v>240.376</v>
          </cell>
          <cell r="D234">
            <v>503.15</v>
          </cell>
        </row>
        <row r="235">
          <cell r="A235">
            <v>417646.28100000002</v>
          </cell>
          <cell r="B235">
            <v>7021933.4139999999</v>
          </cell>
          <cell r="C235">
            <v>241.42099999999999</v>
          </cell>
          <cell r="D235">
            <v>503.22</v>
          </cell>
        </row>
        <row r="236">
          <cell r="A236">
            <v>417647.321</v>
          </cell>
          <cell r="B236">
            <v>7021933.5080000004</v>
          </cell>
          <cell r="C236">
            <v>242.46700000000001</v>
          </cell>
          <cell r="D236">
            <v>503.28399999999999</v>
          </cell>
        </row>
        <row r="237">
          <cell r="A237">
            <v>417648.36200000002</v>
          </cell>
          <cell r="B237">
            <v>7021933.6030000001</v>
          </cell>
          <cell r="C237">
            <v>243.512</v>
          </cell>
          <cell r="D237">
            <v>503.34300000000002</v>
          </cell>
        </row>
        <row r="238">
          <cell r="A238">
            <v>417649.40299999999</v>
          </cell>
          <cell r="B238">
            <v>7021933.6979999999</v>
          </cell>
          <cell r="C238">
            <v>244.55699999999999</v>
          </cell>
          <cell r="D238">
            <v>503.40100000000001</v>
          </cell>
        </row>
        <row r="239">
          <cell r="A239">
            <v>417650.44400000002</v>
          </cell>
          <cell r="B239">
            <v>7021933.7920000004</v>
          </cell>
          <cell r="C239">
            <v>245.602</v>
          </cell>
          <cell r="D239">
            <v>503.48599999999999</v>
          </cell>
        </row>
        <row r="240">
          <cell r="A240">
            <v>417651.48499999999</v>
          </cell>
          <cell r="B240">
            <v>7021933.8870000001</v>
          </cell>
          <cell r="C240">
            <v>246.64699999999999</v>
          </cell>
          <cell r="D240">
            <v>503.60599999999999</v>
          </cell>
        </row>
        <row r="241">
          <cell r="A241">
            <v>417652.52600000001</v>
          </cell>
          <cell r="B241">
            <v>7021933.9809999997</v>
          </cell>
          <cell r="C241">
            <v>247.69200000000001</v>
          </cell>
          <cell r="D241">
            <v>503.73399999999998</v>
          </cell>
        </row>
        <row r="242">
          <cell r="A242">
            <v>417653.56599999999</v>
          </cell>
          <cell r="B242">
            <v>7021934.0760000004</v>
          </cell>
          <cell r="C242">
            <v>248.73699999999999</v>
          </cell>
          <cell r="D242">
            <v>503.96100000000001</v>
          </cell>
        </row>
        <row r="243">
          <cell r="A243">
            <v>417654.60700000002</v>
          </cell>
          <cell r="B243">
            <v>7021934.1710000001</v>
          </cell>
          <cell r="C243">
            <v>249.78200000000001</v>
          </cell>
          <cell r="D243">
            <v>504.29300000000001</v>
          </cell>
        </row>
        <row r="244">
          <cell r="A244">
            <v>417655.64799999999</v>
          </cell>
          <cell r="B244">
            <v>7021934.2649999997</v>
          </cell>
          <cell r="C244">
            <v>250.828</v>
          </cell>
          <cell r="D244">
            <v>504.642</v>
          </cell>
        </row>
        <row r="245">
          <cell r="A245">
            <v>417656.68900000001</v>
          </cell>
          <cell r="B245">
            <v>7021934.3600000003</v>
          </cell>
          <cell r="C245">
            <v>251.87299999999999</v>
          </cell>
          <cell r="D245">
            <v>504.98200000000003</v>
          </cell>
        </row>
        <row r="246">
          <cell r="A246">
            <v>417657.73</v>
          </cell>
          <cell r="B246">
            <v>7021934.4539999999</v>
          </cell>
          <cell r="C246">
            <v>252.91800000000001</v>
          </cell>
          <cell r="D246">
            <v>505.45800000000003</v>
          </cell>
        </row>
        <row r="247">
          <cell r="A247">
            <v>417658.77</v>
          </cell>
          <cell r="B247">
            <v>7021934.5489999996</v>
          </cell>
          <cell r="C247">
            <v>253.96299999999999</v>
          </cell>
          <cell r="D247">
            <v>505.94099999999997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3:N63"/>
  <sheetViews>
    <sheetView tabSelected="1" workbookViewId="0">
      <selection activeCell="C34" sqref="C34"/>
    </sheetView>
  </sheetViews>
  <sheetFormatPr defaultRowHeight="15"/>
  <cols>
    <col min="1" max="1" width="9.5703125" customWidth="1"/>
    <col min="2" max="2" width="14.5703125" customWidth="1"/>
    <col min="3" max="3" width="14.42578125" bestFit="1" customWidth="1"/>
    <col min="4" max="4" width="14.140625" bestFit="1" customWidth="1"/>
  </cols>
  <sheetData>
    <row r="33" spans="1:14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J33" s="162" t="s">
        <v>48</v>
      </c>
      <c r="K33" s="162"/>
      <c r="M33" s="162" t="s">
        <v>17</v>
      </c>
      <c r="N33" s="162"/>
    </row>
    <row r="34" spans="1:14">
      <c r="A34" s="15">
        <v>40002</v>
      </c>
      <c r="B34" s="16" t="s">
        <v>279</v>
      </c>
      <c r="C34" s="2"/>
      <c r="D34" s="2"/>
      <c r="E34" s="2"/>
      <c r="F34" s="2"/>
      <c r="G34" s="2"/>
      <c r="H34" s="3"/>
      <c r="I34" s="5"/>
      <c r="J34" s="1" t="s">
        <v>33</v>
      </c>
      <c r="K34" s="3">
        <v>11.7</v>
      </c>
      <c r="M34" s="1">
        <v>0</v>
      </c>
      <c r="N34" s="3">
        <v>33.32</v>
      </c>
    </row>
    <row r="35" spans="1:14">
      <c r="A35" s="4" t="s">
        <v>36</v>
      </c>
      <c r="B35" s="5"/>
      <c r="C35" s="5"/>
      <c r="D35" s="5"/>
      <c r="E35" s="5"/>
      <c r="F35" s="5"/>
      <c r="G35" s="5"/>
      <c r="H35" s="6"/>
      <c r="I35" s="5"/>
      <c r="J35" s="4" t="s">
        <v>34</v>
      </c>
      <c r="K35" s="6">
        <v>-9.27</v>
      </c>
      <c r="M35" s="4">
        <v>0</v>
      </c>
      <c r="N35" s="6">
        <v>28.82</v>
      </c>
    </row>
    <row r="36" spans="1:14">
      <c r="A36" s="4" t="s">
        <v>37</v>
      </c>
      <c r="B36" s="17">
        <v>45.1</v>
      </c>
      <c r="C36" s="5"/>
      <c r="D36" s="5"/>
      <c r="E36" s="5"/>
      <c r="F36" s="5"/>
      <c r="G36" s="5"/>
      <c r="H36" s="6"/>
      <c r="I36" s="5"/>
      <c r="J36" s="4" t="s">
        <v>213</v>
      </c>
      <c r="K36" s="6">
        <v>17</v>
      </c>
      <c r="M36" s="4">
        <v>0</v>
      </c>
      <c r="N36" s="6">
        <v>33.32</v>
      </c>
    </row>
    <row r="37" spans="1:14">
      <c r="A37" s="4" t="s">
        <v>38</v>
      </c>
      <c r="B37" s="17">
        <v>24.5</v>
      </c>
      <c r="C37" s="5"/>
      <c r="D37" s="5"/>
      <c r="E37" s="5"/>
      <c r="F37" s="5"/>
      <c r="G37" s="5"/>
      <c r="H37" s="6"/>
      <c r="I37" s="5"/>
      <c r="J37" s="4" t="s">
        <v>214</v>
      </c>
      <c r="K37" s="6">
        <v>-14.8</v>
      </c>
      <c r="M37" s="4">
        <v>0</v>
      </c>
      <c r="N37" s="6">
        <v>28.82</v>
      </c>
    </row>
    <row r="38" spans="1:14" ht="15.75" thickBot="1">
      <c r="A38" s="4" t="s">
        <v>39</v>
      </c>
      <c r="B38" s="17">
        <v>37.799999999999997</v>
      </c>
      <c r="C38" s="5"/>
      <c r="D38" s="5"/>
      <c r="E38" s="5"/>
      <c r="F38" s="5"/>
      <c r="G38" s="5"/>
      <c r="H38" s="6"/>
      <c r="I38" s="5"/>
      <c r="J38" s="14" t="s">
        <v>215</v>
      </c>
      <c r="K38" s="119">
        <v>18.82</v>
      </c>
      <c r="M38" s="4">
        <v>63</v>
      </c>
      <c r="N38" s="6">
        <v>28.82</v>
      </c>
    </row>
    <row r="39" spans="1:14">
      <c r="A39" s="4"/>
      <c r="B39" s="5"/>
      <c r="C39" s="5"/>
      <c r="D39" s="5"/>
      <c r="E39" s="5"/>
      <c r="F39" s="5"/>
      <c r="G39" s="5"/>
      <c r="H39" s="6"/>
      <c r="I39" s="5"/>
      <c r="J39" s="161" t="s">
        <v>195</v>
      </c>
      <c r="K39" s="161"/>
      <c r="M39" s="4">
        <v>63</v>
      </c>
      <c r="N39" s="6">
        <v>28.82</v>
      </c>
    </row>
    <row r="40" spans="1:14">
      <c r="A40" s="4" t="s">
        <v>40</v>
      </c>
      <c r="B40" s="5" t="s">
        <v>9</v>
      </c>
      <c r="C40" s="5" t="s">
        <v>41</v>
      </c>
      <c r="D40" s="5" t="s">
        <v>42</v>
      </c>
      <c r="E40" s="5" t="s">
        <v>23</v>
      </c>
      <c r="F40" s="5"/>
      <c r="G40" s="5" t="s">
        <v>43</v>
      </c>
      <c r="H40" s="6">
        <v>33.32</v>
      </c>
      <c r="I40" s="5"/>
      <c r="M40" s="4">
        <v>63</v>
      </c>
      <c r="N40" s="6">
        <v>-18</v>
      </c>
    </row>
    <row r="41" spans="1:14">
      <c r="A41" s="13">
        <v>4</v>
      </c>
      <c r="B41" s="18">
        <f>A41-1</f>
        <v>3</v>
      </c>
      <c r="C41" s="18">
        <v>6.5</v>
      </c>
      <c r="D41" s="5">
        <f t="shared" ref="D41:D60" si="0">$H$40-C41</f>
        <v>26.82</v>
      </c>
      <c r="E41" s="5"/>
      <c r="F41" s="5"/>
      <c r="G41" s="5"/>
      <c r="H41" s="6"/>
      <c r="I41" s="5"/>
      <c r="M41" s="4">
        <v>63</v>
      </c>
      <c r="N41" s="6">
        <v>-18</v>
      </c>
    </row>
    <row r="42" spans="1:14">
      <c r="A42" s="13">
        <v>28</v>
      </c>
      <c r="B42" s="18">
        <f>A42-1</f>
        <v>27</v>
      </c>
      <c r="C42" s="18">
        <v>16.2</v>
      </c>
      <c r="D42" s="5">
        <f t="shared" si="0"/>
        <v>17.12</v>
      </c>
      <c r="E42" s="5"/>
      <c r="F42" s="5"/>
      <c r="G42" s="5"/>
      <c r="H42" s="6"/>
      <c r="I42" s="5"/>
      <c r="M42" s="4">
        <v>65</v>
      </c>
      <c r="N42" s="6">
        <v>-18</v>
      </c>
    </row>
    <row r="43" spans="1:14">
      <c r="A43" s="13">
        <v>40</v>
      </c>
      <c r="B43" s="18">
        <f t="shared" ref="B43:B62" si="1">A43-1</f>
        <v>39</v>
      </c>
      <c r="C43" s="18">
        <v>17.600000000000001</v>
      </c>
      <c r="D43" s="5">
        <f t="shared" si="0"/>
        <v>15.719999999999999</v>
      </c>
      <c r="E43" s="5"/>
      <c r="F43" s="5"/>
      <c r="G43" s="5"/>
      <c r="H43" s="6"/>
      <c r="I43" s="5"/>
      <c r="M43" s="4">
        <v>65</v>
      </c>
      <c r="N43" s="6">
        <v>-18</v>
      </c>
    </row>
    <row r="44" spans="1:14">
      <c r="A44" s="13">
        <v>48</v>
      </c>
      <c r="B44" s="18">
        <f t="shared" si="1"/>
        <v>47</v>
      </c>
      <c r="C44" s="18">
        <v>18.899999999999999</v>
      </c>
      <c r="D44" s="5">
        <f t="shared" si="0"/>
        <v>14.420000000000002</v>
      </c>
      <c r="E44" s="5"/>
      <c r="F44" s="5"/>
      <c r="G44" s="5"/>
      <c r="H44" s="6"/>
      <c r="I44" s="5"/>
      <c r="M44" s="4">
        <v>65</v>
      </c>
      <c r="N44" s="6">
        <v>28.82</v>
      </c>
    </row>
    <row r="45" spans="1:14">
      <c r="A45" s="13">
        <v>65</v>
      </c>
      <c r="B45" s="18">
        <f t="shared" si="1"/>
        <v>64</v>
      </c>
      <c r="C45" s="18">
        <v>22.2</v>
      </c>
      <c r="D45" s="5">
        <f t="shared" si="0"/>
        <v>11.120000000000001</v>
      </c>
      <c r="E45" s="5" t="s">
        <v>30</v>
      </c>
      <c r="F45" s="5"/>
      <c r="G45" s="5"/>
      <c r="H45" s="6"/>
      <c r="I45" s="5"/>
      <c r="M45" s="4">
        <v>65</v>
      </c>
      <c r="N45" s="6">
        <v>28.82</v>
      </c>
    </row>
    <row r="46" spans="1:14">
      <c r="A46" s="13">
        <v>85</v>
      </c>
      <c r="B46" s="18">
        <f t="shared" si="1"/>
        <v>84</v>
      </c>
      <c r="C46" s="18">
        <v>24.9</v>
      </c>
      <c r="D46" s="5">
        <f t="shared" si="0"/>
        <v>8.4200000000000017</v>
      </c>
      <c r="E46" s="5"/>
      <c r="F46" s="5"/>
      <c r="G46" s="5"/>
      <c r="H46" s="6"/>
      <c r="I46" s="5"/>
      <c r="M46" s="4">
        <v>143</v>
      </c>
      <c r="N46" s="6">
        <v>28.82</v>
      </c>
    </row>
    <row r="47" spans="1:14">
      <c r="A47" s="13">
        <v>95</v>
      </c>
      <c r="B47" s="18">
        <f t="shared" si="1"/>
        <v>94</v>
      </c>
      <c r="C47" s="18">
        <v>28.2</v>
      </c>
      <c r="D47" s="5">
        <f t="shared" si="0"/>
        <v>5.120000000000001</v>
      </c>
      <c r="E47" s="5"/>
      <c r="F47" s="5"/>
      <c r="G47" s="5"/>
      <c r="H47" s="6"/>
      <c r="I47" s="5"/>
      <c r="M47" s="4">
        <v>143</v>
      </c>
      <c r="N47" s="6">
        <v>28.82</v>
      </c>
    </row>
    <row r="48" spans="1:14">
      <c r="A48" s="13">
        <v>98</v>
      </c>
      <c r="B48" s="18">
        <f t="shared" si="1"/>
        <v>97</v>
      </c>
      <c r="C48" s="18">
        <v>28.8</v>
      </c>
      <c r="D48" s="5">
        <f t="shared" si="0"/>
        <v>4.5199999999999996</v>
      </c>
      <c r="E48" s="5" t="s">
        <v>44</v>
      </c>
      <c r="F48" s="5"/>
      <c r="G48" s="5"/>
      <c r="H48" s="6"/>
      <c r="I48" s="5"/>
      <c r="M48" s="4">
        <v>143</v>
      </c>
      <c r="N48" s="6">
        <v>-18</v>
      </c>
    </row>
    <row r="49" spans="1:14">
      <c r="A49" s="13">
        <v>105</v>
      </c>
      <c r="B49" s="18">
        <f t="shared" si="1"/>
        <v>104</v>
      </c>
      <c r="C49" s="18">
        <v>30.1</v>
      </c>
      <c r="D49" s="5">
        <f t="shared" si="0"/>
        <v>3.2199999999999989</v>
      </c>
      <c r="E49" s="5"/>
      <c r="F49" s="5"/>
      <c r="G49" s="5"/>
      <c r="H49" s="6"/>
      <c r="I49" s="5"/>
      <c r="M49" s="4">
        <v>143</v>
      </c>
      <c r="N49" s="6">
        <v>-18</v>
      </c>
    </row>
    <row r="50" spans="1:14">
      <c r="A50" s="13">
        <v>110</v>
      </c>
      <c r="B50" s="18">
        <f t="shared" si="1"/>
        <v>109</v>
      </c>
      <c r="C50" s="18">
        <v>30</v>
      </c>
      <c r="D50" s="5">
        <f t="shared" si="0"/>
        <v>3.3200000000000003</v>
      </c>
      <c r="E50" s="5"/>
      <c r="F50" s="5"/>
      <c r="G50" s="5"/>
      <c r="H50" s="6"/>
      <c r="I50" s="5"/>
      <c r="M50" s="4">
        <v>145</v>
      </c>
      <c r="N50" s="6">
        <v>-18</v>
      </c>
    </row>
    <row r="51" spans="1:14">
      <c r="A51" s="13">
        <v>115</v>
      </c>
      <c r="B51" s="18">
        <f t="shared" si="1"/>
        <v>114</v>
      </c>
      <c r="C51" s="18">
        <v>30.3</v>
      </c>
      <c r="D51" s="5">
        <f t="shared" si="0"/>
        <v>3.0199999999999996</v>
      </c>
      <c r="E51" s="5"/>
      <c r="F51" s="5"/>
      <c r="G51" s="5"/>
      <c r="H51" s="6"/>
      <c r="I51" s="5"/>
      <c r="M51" s="4">
        <v>145</v>
      </c>
      <c r="N51" s="6">
        <v>-18</v>
      </c>
    </row>
    <row r="52" spans="1:14">
      <c r="A52" s="13">
        <v>120</v>
      </c>
      <c r="B52" s="18">
        <f t="shared" si="1"/>
        <v>119</v>
      </c>
      <c r="C52" s="18">
        <v>30.4</v>
      </c>
      <c r="D52" s="5">
        <f t="shared" si="0"/>
        <v>2.9200000000000017</v>
      </c>
      <c r="E52" s="5"/>
      <c r="F52" s="5"/>
      <c r="G52" s="5"/>
      <c r="H52" s="6"/>
      <c r="I52" s="5"/>
      <c r="M52" s="4">
        <v>145</v>
      </c>
      <c r="N52" s="6">
        <v>28.82</v>
      </c>
    </row>
    <row r="53" spans="1:14">
      <c r="A53" s="13">
        <v>123</v>
      </c>
      <c r="B53" s="18">
        <f t="shared" si="1"/>
        <v>122</v>
      </c>
      <c r="C53" s="18">
        <v>30.6</v>
      </c>
      <c r="D53" s="5">
        <f t="shared" si="0"/>
        <v>2.7199999999999989</v>
      </c>
      <c r="E53" s="5"/>
      <c r="F53" s="5"/>
      <c r="G53" s="5"/>
      <c r="H53" s="6"/>
      <c r="I53" s="5"/>
      <c r="M53" s="4">
        <v>145</v>
      </c>
      <c r="N53" s="6">
        <v>28.82</v>
      </c>
    </row>
    <row r="54" spans="1:14">
      <c r="A54" s="13">
        <v>126</v>
      </c>
      <c r="B54" s="18">
        <f t="shared" si="1"/>
        <v>125</v>
      </c>
      <c r="C54" s="18">
        <v>28.8</v>
      </c>
      <c r="D54" s="5">
        <f t="shared" si="0"/>
        <v>4.5199999999999996</v>
      </c>
      <c r="E54" s="5" t="s">
        <v>13</v>
      </c>
      <c r="F54" s="5"/>
      <c r="G54" s="5"/>
      <c r="H54" s="6"/>
      <c r="I54" s="5"/>
      <c r="M54" s="4">
        <v>211.2</v>
      </c>
      <c r="N54" s="6">
        <v>28.82</v>
      </c>
    </row>
    <row r="55" spans="1:14">
      <c r="A55" s="13">
        <v>135</v>
      </c>
      <c r="B55" s="18">
        <f t="shared" si="1"/>
        <v>134</v>
      </c>
      <c r="C55" s="18">
        <v>25.6</v>
      </c>
      <c r="D55" s="5">
        <f t="shared" si="0"/>
        <v>7.7199999999999989</v>
      </c>
      <c r="E55" s="5"/>
      <c r="F55" s="5"/>
      <c r="G55" s="5"/>
      <c r="H55" s="6"/>
      <c r="I55" s="5"/>
      <c r="M55" s="4">
        <v>211.2</v>
      </c>
      <c r="N55" s="6">
        <v>28.82</v>
      </c>
    </row>
    <row r="56" spans="1:14">
      <c r="A56" s="13">
        <v>145</v>
      </c>
      <c r="B56" s="18">
        <f t="shared" si="1"/>
        <v>144</v>
      </c>
      <c r="C56" s="18">
        <v>23.4</v>
      </c>
      <c r="D56" s="5">
        <f t="shared" si="0"/>
        <v>9.9200000000000017</v>
      </c>
      <c r="E56" s="5" t="s">
        <v>45</v>
      </c>
      <c r="F56" s="5"/>
      <c r="G56" s="5"/>
      <c r="H56" s="6"/>
      <c r="I56" s="5"/>
      <c r="M56" s="4">
        <v>211.2</v>
      </c>
      <c r="N56" s="6">
        <v>33.32</v>
      </c>
    </row>
    <row r="57" spans="1:14" ht="15.75" thickBot="1">
      <c r="A57" s="13">
        <v>155</v>
      </c>
      <c r="B57" s="18">
        <f t="shared" si="1"/>
        <v>154</v>
      </c>
      <c r="C57" s="18">
        <v>20.9</v>
      </c>
      <c r="D57" s="5">
        <f t="shared" si="0"/>
        <v>12.420000000000002</v>
      </c>
      <c r="E57" s="5"/>
      <c r="F57" s="5"/>
      <c r="G57" s="5"/>
      <c r="H57" s="6"/>
      <c r="I57" s="5"/>
      <c r="M57" s="7">
        <v>0</v>
      </c>
      <c r="N57" s="9">
        <v>33.32</v>
      </c>
    </row>
    <row r="58" spans="1:14">
      <c r="A58" s="13">
        <v>173</v>
      </c>
      <c r="B58" s="18">
        <f t="shared" si="1"/>
        <v>172</v>
      </c>
      <c r="C58" s="18">
        <v>17.7</v>
      </c>
      <c r="D58" s="5">
        <f t="shared" si="0"/>
        <v>15.620000000000001</v>
      </c>
      <c r="E58" s="5"/>
      <c r="F58" s="5"/>
      <c r="G58" s="5"/>
      <c r="H58" s="6"/>
      <c r="I58" s="5"/>
    </row>
    <row r="59" spans="1:14">
      <c r="A59" s="13">
        <v>185</v>
      </c>
      <c r="B59" s="18">
        <f t="shared" si="1"/>
        <v>184</v>
      </c>
      <c r="C59" s="18">
        <v>16.2</v>
      </c>
      <c r="D59" s="5">
        <f t="shared" si="0"/>
        <v>17.12</v>
      </c>
      <c r="E59" s="5"/>
      <c r="F59" s="5"/>
      <c r="G59" s="5"/>
      <c r="H59" s="6"/>
      <c r="I59" s="5"/>
    </row>
    <row r="60" spans="1:14">
      <c r="A60" s="13">
        <v>205</v>
      </c>
      <c r="B60" s="18">
        <f t="shared" si="1"/>
        <v>204</v>
      </c>
      <c r="C60" s="18">
        <v>5.7</v>
      </c>
      <c r="D60" s="5">
        <f t="shared" si="0"/>
        <v>27.62</v>
      </c>
      <c r="E60" s="5"/>
      <c r="F60" s="5"/>
      <c r="G60" s="5"/>
      <c r="H60" s="6"/>
      <c r="I60" s="5"/>
    </row>
    <row r="61" spans="1:14">
      <c r="A61" s="13">
        <v>210</v>
      </c>
      <c r="B61" s="18">
        <f t="shared" si="1"/>
        <v>209</v>
      </c>
      <c r="C61" s="18"/>
      <c r="D61" s="5"/>
      <c r="E61" s="5" t="s">
        <v>46</v>
      </c>
      <c r="F61" s="5"/>
      <c r="G61" s="5"/>
      <c r="H61" s="6"/>
      <c r="I61" s="5"/>
    </row>
    <row r="62" spans="1:14" ht="15.75" thickBot="1">
      <c r="A62" s="14">
        <v>145</v>
      </c>
      <c r="B62" s="19">
        <f t="shared" si="1"/>
        <v>144</v>
      </c>
      <c r="C62" s="19">
        <v>17.8</v>
      </c>
      <c r="D62" s="8">
        <f>$H$40-C62</f>
        <v>15.52</v>
      </c>
      <c r="E62" s="8" t="s">
        <v>47</v>
      </c>
      <c r="F62" s="8"/>
      <c r="G62" s="8"/>
      <c r="H62" s="9"/>
      <c r="I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</row>
  </sheetData>
  <mergeCells count="4">
    <mergeCell ref="J39:K39"/>
    <mergeCell ref="A33:H33"/>
    <mergeCell ref="J33:K33"/>
    <mergeCell ref="M33:N3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33:R94"/>
  <sheetViews>
    <sheetView workbookViewId="0">
      <selection activeCell="S18" sqref="S18"/>
    </sheetView>
  </sheetViews>
  <sheetFormatPr defaultRowHeight="15"/>
  <cols>
    <col min="2" max="2" width="12.42578125" customWidth="1"/>
    <col min="4" max="4" width="9.5703125" bestFit="1" customWidth="1"/>
    <col min="8" max="8" width="20.7109375" bestFit="1" customWidth="1"/>
    <col min="9" max="9" width="23.7109375" bestFit="1" customWidth="1"/>
    <col min="12" max="12" width="12.7109375" bestFit="1" customWidth="1"/>
  </cols>
  <sheetData>
    <row r="33" spans="1:18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N33" s="162" t="s">
        <v>35</v>
      </c>
      <c r="O33" s="162"/>
      <c r="Q33" s="162" t="s">
        <v>17</v>
      </c>
      <c r="R33" s="162"/>
    </row>
    <row r="34" spans="1:18">
      <c r="A34" s="1" t="s">
        <v>59</v>
      </c>
      <c r="B34" s="16">
        <v>39960</v>
      </c>
      <c r="C34" s="2"/>
      <c r="D34" s="2"/>
      <c r="E34" s="2"/>
      <c r="F34" s="2"/>
      <c r="G34" s="2"/>
      <c r="H34" s="2" t="s">
        <v>60</v>
      </c>
      <c r="I34" s="16">
        <v>39960</v>
      </c>
      <c r="J34" s="2"/>
      <c r="K34" s="2"/>
      <c r="L34" s="3"/>
      <c r="N34" s="1" t="s">
        <v>33</v>
      </c>
      <c r="O34" s="3">
        <v>15.6</v>
      </c>
      <c r="Q34" s="1" t="s">
        <v>79</v>
      </c>
      <c r="R34" s="3"/>
    </row>
    <row r="35" spans="1:18">
      <c r="A35" s="4" t="s">
        <v>61</v>
      </c>
      <c r="B35" s="5"/>
      <c r="C35" s="5"/>
      <c r="D35" s="5"/>
      <c r="E35" s="5"/>
      <c r="F35" s="5"/>
      <c r="G35" s="5"/>
      <c r="H35" s="5" t="s">
        <v>62</v>
      </c>
      <c r="I35" s="5"/>
      <c r="J35" s="5"/>
      <c r="K35" s="5"/>
      <c r="L35" s="6"/>
      <c r="N35" s="4" t="s">
        <v>34</v>
      </c>
      <c r="O35" s="6">
        <v>-17.7</v>
      </c>
      <c r="Q35" s="4">
        <v>0</v>
      </c>
      <c r="R35" s="6">
        <v>30.51</v>
      </c>
    </row>
    <row r="36" spans="1:18">
      <c r="A36" s="4" t="s">
        <v>63</v>
      </c>
      <c r="B36" s="5"/>
      <c r="C36" s="5"/>
      <c r="D36" s="5"/>
      <c r="E36" s="5"/>
      <c r="F36" s="5"/>
      <c r="G36" s="5"/>
      <c r="H36" s="5" t="s">
        <v>63</v>
      </c>
      <c r="I36" s="5"/>
      <c r="J36" s="5"/>
      <c r="K36" s="5"/>
      <c r="L36" s="6"/>
      <c r="N36" s="4" t="s">
        <v>0</v>
      </c>
      <c r="O36" s="6">
        <v>21</v>
      </c>
      <c r="Q36" s="4">
        <v>0</v>
      </c>
      <c r="R36" s="6">
        <v>25.67</v>
      </c>
    </row>
    <row r="37" spans="1:18">
      <c r="A37" s="4" t="s">
        <v>64</v>
      </c>
      <c r="B37" s="5"/>
      <c r="C37" s="5">
        <v>2</v>
      </c>
      <c r="D37" s="5"/>
      <c r="E37" s="5"/>
      <c r="F37" s="5"/>
      <c r="G37" s="5"/>
      <c r="H37" s="5" t="s">
        <v>65</v>
      </c>
      <c r="I37" s="5">
        <v>29.59</v>
      </c>
      <c r="J37" s="5"/>
      <c r="K37" s="5"/>
      <c r="L37" s="6"/>
      <c r="N37" s="4" t="s">
        <v>1</v>
      </c>
      <c r="O37" s="6">
        <v>-23.9</v>
      </c>
      <c r="Q37" s="4">
        <v>84.25</v>
      </c>
      <c r="R37" s="6">
        <v>25.67</v>
      </c>
    </row>
    <row r="38" spans="1:18" ht="15.75" thickBo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N38" s="14" t="s">
        <v>191</v>
      </c>
      <c r="O38" s="119">
        <v>22.05</v>
      </c>
      <c r="Q38" s="4">
        <v>84.25</v>
      </c>
      <c r="R38" s="6">
        <v>11</v>
      </c>
    </row>
    <row r="39" spans="1:18">
      <c r="A39" s="4" t="s">
        <v>66</v>
      </c>
      <c r="B39" s="5" t="s">
        <v>67</v>
      </c>
      <c r="C39" s="5" t="s">
        <v>68</v>
      </c>
      <c r="D39" s="5" t="s">
        <v>69</v>
      </c>
      <c r="E39" s="5" t="s">
        <v>70</v>
      </c>
      <c r="F39" s="5" t="s">
        <v>23</v>
      </c>
      <c r="G39" s="5"/>
      <c r="H39" s="5" t="s">
        <v>71</v>
      </c>
      <c r="I39" s="5" t="s">
        <v>68</v>
      </c>
      <c r="J39" s="5" t="s">
        <v>69</v>
      </c>
      <c r="K39" s="5" t="s">
        <v>70</v>
      </c>
      <c r="L39" s="6" t="s">
        <v>23</v>
      </c>
      <c r="N39" s="173" t="s">
        <v>190</v>
      </c>
      <c r="O39" s="173"/>
      <c r="Q39" s="4">
        <v>84.5</v>
      </c>
      <c r="R39" s="6">
        <v>11</v>
      </c>
    </row>
    <row r="40" spans="1:18" ht="15" customHeight="1">
      <c r="A40" s="4" t="s">
        <v>72</v>
      </c>
      <c r="B40" s="5" t="s">
        <v>72</v>
      </c>
      <c r="C40" s="5" t="s">
        <v>72</v>
      </c>
      <c r="D40" s="5"/>
      <c r="E40" s="5" t="s">
        <v>72</v>
      </c>
      <c r="F40" s="5"/>
      <c r="G40" s="5"/>
      <c r="H40" s="5">
        <v>5</v>
      </c>
      <c r="I40" s="5">
        <v>5.8</v>
      </c>
      <c r="J40" s="5">
        <v>30.509999999999998</v>
      </c>
      <c r="K40" s="5">
        <v>24.709999999999997</v>
      </c>
      <c r="L40" s="6"/>
      <c r="Q40" s="4">
        <v>84.5</v>
      </c>
      <c r="R40" s="6">
        <v>-27</v>
      </c>
    </row>
    <row r="41" spans="1:18">
      <c r="A41" s="4">
        <v>5</v>
      </c>
      <c r="B41" s="5">
        <v>165</v>
      </c>
      <c r="C41" s="5">
        <v>3.7</v>
      </c>
      <c r="D41" s="5">
        <v>32.049999999999997</v>
      </c>
      <c r="E41" s="10">
        <v>28.349999999999998</v>
      </c>
      <c r="F41" s="5"/>
      <c r="G41" s="5"/>
      <c r="H41" s="5">
        <v>10</v>
      </c>
      <c r="I41" s="5">
        <v>5.7</v>
      </c>
      <c r="J41" s="10">
        <v>30.482121212121211</v>
      </c>
      <c r="K41" s="5">
        <v>24.782121212121211</v>
      </c>
      <c r="L41" s="6"/>
      <c r="Q41" s="4">
        <v>85.5</v>
      </c>
      <c r="R41" s="6">
        <v>-27</v>
      </c>
    </row>
    <row r="42" spans="1:18">
      <c r="A42" s="4">
        <v>10</v>
      </c>
      <c r="B42" s="5">
        <v>160</v>
      </c>
      <c r="C42" s="5">
        <v>6.8</v>
      </c>
      <c r="D42" s="10">
        <v>32.077878787878788</v>
      </c>
      <c r="E42" s="10">
        <v>25.277878787878787</v>
      </c>
      <c r="F42" s="5"/>
      <c r="G42" s="5"/>
      <c r="H42" s="5">
        <v>15</v>
      </c>
      <c r="I42" s="5">
        <v>6.5</v>
      </c>
      <c r="J42" s="10">
        <v>30.454242424242423</v>
      </c>
      <c r="K42" s="5">
        <v>23.954242424242423</v>
      </c>
      <c r="L42" s="6"/>
      <c r="Q42" s="4">
        <v>85.5</v>
      </c>
      <c r="R42" s="6">
        <v>11</v>
      </c>
    </row>
    <row r="43" spans="1:18">
      <c r="A43" s="4">
        <v>15</v>
      </c>
      <c r="B43" s="5">
        <v>155</v>
      </c>
      <c r="C43" s="5">
        <v>9.8000000000000007</v>
      </c>
      <c r="D43" s="10">
        <v>32.105757575757572</v>
      </c>
      <c r="E43" s="10">
        <v>22.305757575757571</v>
      </c>
      <c r="F43" s="5"/>
      <c r="G43" s="5"/>
      <c r="H43" s="5">
        <v>20</v>
      </c>
      <c r="I43" s="5">
        <v>7.05</v>
      </c>
      <c r="J43" s="10">
        <v>30.426363636363636</v>
      </c>
      <c r="K43" s="5">
        <v>23.376363636363635</v>
      </c>
      <c r="L43" s="6"/>
      <c r="Q43" s="4">
        <v>85.75</v>
      </c>
      <c r="R43" s="6">
        <v>11</v>
      </c>
    </row>
    <row r="44" spans="1:18">
      <c r="A44" s="4">
        <v>20</v>
      </c>
      <c r="B44" s="5">
        <v>150</v>
      </c>
      <c r="C44" s="5">
        <v>11.9</v>
      </c>
      <c r="D44" s="10">
        <v>32.133636363636363</v>
      </c>
      <c r="E44" s="10">
        <v>20.233636363636364</v>
      </c>
      <c r="F44" s="5"/>
      <c r="G44" s="5"/>
      <c r="H44" s="5">
        <v>25</v>
      </c>
      <c r="I44" s="5">
        <v>8.3000000000000007</v>
      </c>
      <c r="J44" s="10">
        <v>30.398484848484848</v>
      </c>
      <c r="K44" s="5">
        <v>22.098484848484848</v>
      </c>
      <c r="L44" s="6"/>
      <c r="Q44" s="4">
        <v>85.75</v>
      </c>
      <c r="R44" s="6">
        <v>25.67</v>
      </c>
    </row>
    <row r="45" spans="1:18">
      <c r="A45" s="4">
        <v>25</v>
      </c>
      <c r="B45" s="5">
        <v>145</v>
      </c>
      <c r="C45" s="5">
        <v>14</v>
      </c>
      <c r="D45" s="10">
        <v>32.161515151515147</v>
      </c>
      <c r="E45" s="10">
        <v>18.161515151515147</v>
      </c>
      <c r="F45" s="5" t="s">
        <v>73</v>
      </c>
      <c r="G45" s="5"/>
      <c r="H45" s="5">
        <v>30</v>
      </c>
      <c r="I45" s="5">
        <v>9.3000000000000007</v>
      </c>
      <c r="J45" s="10">
        <v>30.370606060606057</v>
      </c>
      <c r="K45" s="5">
        <v>21.070606060606057</v>
      </c>
      <c r="L45" s="6"/>
      <c r="Q45" s="4">
        <v>170</v>
      </c>
      <c r="R45" s="6">
        <v>25.67</v>
      </c>
    </row>
    <row r="46" spans="1:18">
      <c r="A46" s="4">
        <v>30</v>
      </c>
      <c r="B46" s="5">
        <v>140</v>
      </c>
      <c r="C46" s="5">
        <v>17.600000000000001</v>
      </c>
      <c r="D46" s="10">
        <v>32.189393939393938</v>
      </c>
      <c r="E46" s="10">
        <v>14.589393939393936</v>
      </c>
      <c r="F46" s="5"/>
      <c r="G46" s="5"/>
      <c r="H46" s="5">
        <v>35</v>
      </c>
      <c r="I46" s="5">
        <v>10</v>
      </c>
      <c r="J46" s="10">
        <v>30.34272727272727</v>
      </c>
      <c r="K46" s="5">
        <v>20.34272727272727</v>
      </c>
      <c r="L46" s="6"/>
      <c r="Q46" s="4">
        <v>170</v>
      </c>
      <c r="R46" s="6">
        <v>30.51</v>
      </c>
    </row>
    <row r="47" spans="1:18" ht="15.75" thickBot="1">
      <c r="A47" s="4">
        <v>35</v>
      </c>
      <c r="B47" s="5">
        <v>135</v>
      </c>
      <c r="C47" s="5">
        <v>19</v>
      </c>
      <c r="D47" s="10">
        <v>32.217272727272722</v>
      </c>
      <c r="E47" s="10">
        <v>13.217272727272722</v>
      </c>
      <c r="F47" s="5"/>
      <c r="G47" s="5"/>
      <c r="H47" s="5">
        <v>40</v>
      </c>
      <c r="I47" s="5">
        <v>10.1</v>
      </c>
      <c r="J47" s="10">
        <v>30.314848484848483</v>
      </c>
      <c r="K47" s="5">
        <v>20.214848484848481</v>
      </c>
      <c r="L47" s="6"/>
      <c r="Q47" s="7">
        <v>0</v>
      </c>
      <c r="R47" s="9">
        <v>30.51</v>
      </c>
    </row>
    <row r="48" spans="1:18">
      <c r="A48" s="4">
        <v>40</v>
      </c>
      <c r="B48" s="5">
        <v>130</v>
      </c>
      <c r="C48" s="5">
        <v>19.8</v>
      </c>
      <c r="D48" s="10">
        <v>32.245151515151512</v>
      </c>
      <c r="E48" s="10">
        <v>12.445151515151512</v>
      </c>
      <c r="F48" s="5"/>
      <c r="G48" s="5"/>
      <c r="H48" s="5">
        <v>45</v>
      </c>
      <c r="I48" s="5">
        <v>10.050000000000001</v>
      </c>
      <c r="J48" s="10">
        <v>30.286969696969695</v>
      </c>
      <c r="K48" s="5">
        <v>20.236969696969695</v>
      </c>
      <c r="L48" s="6"/>
    </row>
    <row r="49" spans="1:12">
      <c r="A49" s="4">
        <v>45</v>
      </c>
      <c r="B49" s="5">
        <v>125</v>
      </c>
      <c r="C49" s="5">
        <v>19.100000000000001</v>
      </c>
      <c r="D49" s="10">
        <v>32.273030303030303</v>
      </c>
      <c r="E49" s="10">
        <v>13.173030303030302</v>
      </c>
      <c r="F49" s="5"/>
      <c r="G49" s="5"/>
      <c r="H49" s="5">
        <v>50</v>
      </c>
      <c r="I49" s="5">
        <v>10.1</v>
      </c>
      <c r="J49" s="10">
        <v>30.259090909090908</v>
      </c>
      <c r="K49" s="5">
        <v>20.159090909090907</v>
      </c>
      <c r="L49" s="6"/>
    </row>
    <row r="50" spans="1:12">
      <c r="A50" s="4">
        <v>50</v>
      </c>
      <c r="B50" s="5">
        <v>120</v>
      </c>
      <c r="C50" s="5">
        <v>18.7</v>
      </c>
      <c r="D50" s="10">
        <v>32.300909090909087</v>
      </c>
      <c r="E50" s="10">
        <v>13.600909090909088</v>
      </c>
      <c r="F50" s="5"/>
      <c r="G50" s="5"/>
      <c r="H50" s="5">
        <v>55</v>
      </c>
      <c r="I50" s="5">
        <v>10.1</v>
      </c>
      <c r="J50" s="10">
        <v>30.231212121212121</v>
      </c>
      <c r="K50" s="5">
        <v>20.131212121212123</v>
      </c>
      <c r="L50" s="6"/>
    </row>
    <row r="51" spans="1:12">
      <c r="A51" s="4">
        <v>55</v>
      </c>
      <c r="B51" s="5">
        <v>115</v>
      </c>
      <c r="C51" s="5">
        <v>18.8</v>
      </c>
      <c r="D51" s="10">
        <v>32.328787878787878</v>
      </c>
      <c r="E51" s="10">
        <v>13.528787878787877</v>
      </c>
      <c r="F51" s="5"/>
      <c r="G51" s="5"/>
      <c r="H51" s="5">
        <v>60</v>
      </c>
      <c r="I51" s="5">
        <v>10.15</v>
      </c>
      <c r="J51" s="10">
        <v>30.203333333333333</v>
      </c>
      <c r="K51" s="5">
        <v>20.053333333333335</v>
      </c>
      <c r="L51" s="6"/>
    </row>
    <row r="52" spans="1:12">
      <c r="A52" s="4">
        <v>60</v>
      </c>
      <c r="B52" s="5">
        <v>110</v>
      </c>
      <c r="C52" s="5">
        <v>19</v>
      </c>
      <c r="D52" s="10">
        <v>32.356666666666662</v>
      </c>
      <c r="E52" s="10">
        <v>13.356666666666662</v>
      </c>
      <c r="F52" s="5"/>
      <c r="G52" s="5"/>
      <c r="H52" s="5">
        <v>65</v>
      </c>
      <c r="I52" s="5">
        <v>10.1</v>
      </c>
      <c r="J52" s="10">
        <v>30.175454545454546</v>
      </c>
      <c r="K52" s="5">
        <v>20.075454545454548</v>
      </c>
      <c r="L52" s="6"/>
    </row>
    <row r="53" spans="1:12">
      <c r="A53" s="4">
        <v>65</v>
      </c>
      <c r="B53" s="5">
        <v>105</v>
      </c>
      <c r="C53" s="5">
        <v>19.100000000000001</v>
      </c>
      <c r="D53" s="10">
        <v>32.384545454545453</v>
      </c>
      <c r="E53" s="10">
        <v>13.284545454545452</v>
      </c>
      <c r="F53" s="5"/>
      <c r="G53" s="5"/>
      <c r="H53" s="5">
        <v>70</v>
      </c>
      <c r="I53" s="5">
        <v>10.9</v>
      </c>
      <c r="J53" s="10">
        <v>30.147575757575755</v>
      </c>
      <c r="K53" s="5">
        <v>19.247575757575753</v>
      </c>
      <c r="L53" s="6"/>
    </row>
    <row r="54" spans="1:12">
      <c r="A54" s="4">
        <v>70</v>
      </c>
      <c r="B54" s="5">
        <v>100</v>
      </c>
      <c r="C54" s="5">
        <v>19.3</v>
      </c>
      <c r="D54" s="10">
        <v>32.412424242424237</v>
      </c>
      <c r="E54" s="10">
        <v>13.112424242424236</v>
      </c>
      <c r="F54" s="5"/>
      <c r="G54" s="5"/>
      <c r="H54" s="5">
        <v>75</v>
      </c>
      <c r="I54" s="5">
        <v>11.2</v>
      </c>
      <c r="J54" s="10">
        <v>30.119696969696967</v>
      </c>
      <c r="K54" s="5">
        <v>18.919696969696968</v>
      </c>
      <c r="L54" s="6"/>
    </row>
    <row r="55" spans="1:12">
      <c r="A55" s="4">
        <v>75</v>
      </c>
      <c r="B55" s="5">
        <v>95</v>
      </c>
      <c r="C55" s="5">
        <v>19</v>
      </c>
      <c r="D55" s="10">
        <v>32.440303030303028</v>
      </c>
      <c r="E55" s="10">
        <v>13.440303030303028</v>
      </c>
      <c r="F55" s="5"/>
      <c r="G55" s="5"/>
      <c r="H55" s="5">
        <v>80</v>
      </c>
      <c r="I55" s="5">
        <v>13.3</v>
      </c>
      <c r="J55" s="10">
        <v>30.09181818181818</v>
      </c>
      <c r="K55" s="5">
        <v>16.791818181818179</v>
      </c>
      <c r="L55" s="6" t="s">
        <v>74</v>
      </c>
    </row>
    <row r="56" spans="1:12">
      <c r="A56" s="4">
        <v>80</v>
      </c>
      <c r="B56" s="5">
        <v>90</v>
      </c>
      <c r="C56" s="5">
        <v>18.8</v>
      </c>
      <c r="D56" s="10">
        <v>32.468181818181819</v>
      </c>
      <c r="E56" s="10">
        <v>13.668181818181818</v>
      </c>
      <c r="F56" s="5"/>
      <c r="G56" s="5"/>
      <c r="H56" s="5">
        <v>85</v>
      </c>
      <c r="I56" s="5">
        <v>14.95</v>
      </c>
      <c r="J56" s="10">
        <v>30.063939393939393</v>
      </c>
      <c r="K56" s="5">
        <v>15.113939393939393</v>
      </c>
      <c r="L56" s="6"/>
    </row>
    <row r="57" spans="1:12">
      <c r="A57" s="4">
        <v>85</v>
      </c>
      <c r="B57" s="5">
        <v>85</v>
      </c>
      <c r="C57" s="5">
        <v>18.3</v>
      </c>
      <c r="D57" s="10">
        <v>32.496060606060603</v>
      </c>
      <c r="E57" s="10">
        <v>14.196060606060602</v>
      </c>
      <c r="F57" s="5"/>
      <c r="G57" s="5"/>
      <c r="H57" s="5">
        <v>90</v>
      </c>
      <c r="I57" s="5">
        <v>15.9</v>
      </c>
      <c r="J57" s="10">
        <v>30.036060606060605</v>
      </c>
      <c r="K57" s="5">
        <v>14.136060606060605</v>
      </c>
      <c r="L57" s="6"/>
    </row>
    <row r="58" spans="1:12">
      <c r="A58" s="4">
        <v>90</v>
      </c>
      <c r="B58" s="5">
        <v>80</v>
      </c>
      <c r="C58" s="5">
        <v>18.3</v>
      </c>
      <c r="D58" s="10">
        <v>32.523939393939393</v>
      </c>
      <c r="E58" s="10">
        <v>14.223939393939393</v>
      </c>
      <c r="F58" s="5"/>
      <c r="G58" s="5"/>
      <c r="H58" s="5">
        <v>95</v>
      </c>
      <c r="I58" s="5">
        <v>16.899999999999999</v>
      </c>
      <c r="J58" s="10">
        <v>30.008181818181818</v>
      </c>
      <c r="K58" s="5">
        <v>13.108181818181819</v>
      </c>
      <c r="L58" s="6"/>
    </row>
    <row r="59" spans="1:12">
      <c r="A59" s="4">
        <v>95</v>
      </c>
      <c r="B59" s="5">
        <v>75</v>
      </c>
      <c r="C59" s="5">
        <v>18.100000000000001</v>
      </c>
      <c r="D59" s="10">
        <v>32.551818181818177</v>
      </c>
      <c r="E59" s="10">
        <v>14.451818181818176</v>
      </c>
      <c r="F59" s="5"/>
      <c r="G59" s="5"/>
      <c r="H59" s="5">
        <v>100</v>
      </c>
      <c r="I59" s="5">
        <v>17.3</v>
      </c>
      <c r="J59" s="10">
        <v>29.98030303030303</v>
      </c>
      <c r="K59" s="5">
        <v>12.68030303030303</v>
      </c>
      <c r="L59" s="6"/>
    </row>
    <row r="60" spans="1:12">
      <c r="A60" s="4">
        <v>102</v>
      </c>
      <c r="B60" s="5">
        <v>68</v>
      </c>
      <c r="C60" s="5">
        <v>14.5</v>
      </c>
      <c r="D60" s="10">
        <v>32.590848484848486</v>
      </c>
      <c r="E60" s="10">
        <v>18.090848484848486</v>
      </c>
      <c r="F60" s="5" t="s">
        <v>75</v>
      </c>
      <c r="G60" s="5"/>
      <c r="H60" s="5">
        <v>105</v>
      </c>
      <c r="I60" s="5">
        <v>17.2</v>
      </c>
      <c r="J60" s="10">
        <v>29.952424242424243</v>
      </c>
      <c r="K60" s="5">
        <v>12.752424242424244</v>
      </c>
      <c r="L60" s="6"/>
    </row>
    <row r="61" spans="1:12">
      <c r="A61" s="4">
        <v>105</v>
      </c>
      <c r="B61" s="5">
        <v>65</v>
      </c>
      <c r="C61" s="5">
        <v>13.2</v>
      </c>
      <c r="D61" s="10">
        <v>32.607575757575759</v>
      </c>
      <c r="E61" s="10">
        <v>19.40757575757576</v>
      </c>
      <c r="F61" s="5"/>
      <c r="G61" s="5"/>
      <c r="H61" s="5">
        <v>110</v>
      </c>
      <c r="I61" s="5">
        <v>17</v>
      </c>
      <c r="J61" s="10">
        <v>29.924545454545452</v>
      </c>
      <c r="K61" s="5">
        <v>12.924545454545452</v>
      </c>
      <c r="L61" s="6"/>
    </row>
    <row r="62" spans="1:12">
      <c r="A62" s="4">
        <v>110</v>
      </c>
      <c r="B62" s="5">
        <v>60</v>
      </c>
      <c r="C62" s="5">
        <v>12.6</v>
      </c>
      <c r="D62" s="10">
        <v>32.635454545454543</v>
      </c>
      <c r="E62" s="10">
        <v>20.035454545454542</v>
      </c>
      <c r="F62" s="5"/>
      <c r="G62" s="5"/>
      <c r="H62" s="5">
        <v>115</v>
      </c>
      <c r="I62" s="5">
        <v>16.5</v>
      </c>
      <c r="J62" s="10">
        <v>29.896666666666665</v>
      </c>
      <c r="K62" s="5">
        <v>13.396666666666665</v>
      </c>
      <c r="L62" s="6"/>
    </row>
    <row r="63" spans="1:12">
      <c r="A63" s="4">
        <v>115</v>
      </c>
      <c r="B63" s="5">
        <v>55</v>
      </c>
      <c r="C63" s="5">
        <v>12.7</v>
      </c>
      <c r="D63" s="10">
        <v>32.663333333333334</v>
      </c>
      <c r="E63" s="10">
        <v>19.963333333333335</v>
      </c>
      <c r="F63" s="5"/>
      <c r="G63" s="5"/>
      <c r="H63" s="5">
        <v>120</v>
      </c>
      <c r="I63" s="5">
        <v>16.25</v>
      </c>
      <c r="J63" s="10">
        <v>29.868787878787877</v>
      </c>
      <c r="K63" s="5">
        <v>13.618787878787877</v>
      </c>
      <c r="L63" s="6"/>
    </row>
    <row r="64" spans="1:12">
      <c r="A64" s="4">
        <v>120</v>
      </c>
      <c r="B64" s="5">
        <v>50</v>
      </c>
      <c r="C64" s="5">
        <v>12.5</v>
      </c>
      <c r="D64" s="10">
        <v>32.691212121212118</v>
      </c>
      <c r="E64" s="10">
        <v>20.191212121212118</v>
      </c>
      <c r="F64" s="5"/>
      <c r="G64" s="5"/>
      <c r="H64" s="5">
        <v>125</v>
      </c>
      <c r="I64" s="5">
        <v>15.8</v>
      </c>
      <c r="J64" s="10">
        <v>29.84090909090909</v>
      </c>
      <c r="K64" s="5">
        <v>14.040909090909089</v>
      </c>
      <c r="L64" s="6"/>
    </row>
    <row r="65" spans="1:12">
      <c r="A65" s="4">
        <v>125</v>
      </c>
      <c r="B65" s="5">
        <v>45</v>
      </c>
      <c r="C65" s="5">
        <v>12.65</v>
      </c>
      <c r="D65" s="10">
        <v>32.719090909090909</v>
      </c>
      <c r="E65" s="10">
        <v>20.06909090909091</v>
      </c>
      <c r="F65" s="5"/>
      <c r="G65" s="5"/>
      <c r="H65" s="5">
        <v>130</v>
      </c>
      <c r="I65" s="5">
        <v>15.8</v>
      </c>
      <c r="J65" s="10">
        <v>29.813030303030303</v>
      </c>
      <c r="K65" s="5">
        <v>14.013030303030302</v>
      </c>
      <c r="L65" s="6"/>
    </row>
    <row r="66" spans="1:12">
      <c r="A66" s="4">
        <v>130</v>
      </c>
      <c r="B66" s="5">
        <v>40</v>
      </c>
      <c r="C66" s="5">
        <v>12.85</v>
      </c>
      <c r="D66" s="10">
        <v>32.746969696969693</v>
      </c>
      <c r="E66" s="10">
        <v>19.896969696969691</v>
      </c>
      <c r="F66" s="5"/>
      <c r="G66" s="5"/>
      <c r="H66" s="5">
        <v>135</v>
      </c>
      <c r="I66" s="5">
        <v>15.8</v>
      </c>
      <c r="J66" s="10">
        <v>29.785151515151515</v>
      </c>
      <c r="K66" s="5">
        <v>13.985151515151514</v>
      </c>
      <c r="L66" s="6"/>
    </row>
    <row r="67" spans="1:12">
      <c r="A67" s="4">
        <v>135</v>
      </c>
      <c r="B67" s="5">
        <v>35</v>
      </c>
      <c r="C67" s="5">
        <v>13.2</v>
      </c>
      <c r="D67" s="10">
        <v>32.774848484848484</v>
      </c>
      <c r="E67" s="10">
        <v>19.574848484848484</v>
      </c>
      <c r="F67" s="5"/>
      <c r="G67" s="5"/>
      <c r="H67" s="5">
        <v>140</v>
      </c>
      <c r="I67" s="5">
        <v>15.95</v>
      </c>
      <c r="J67" s="10">
        <v>29.757272727272728</v>
      </c>
      <c r="K67" s="5">
        <v>13.807272727272728</v>
      </c>
      <c r="L67" s="6"/>
    </row>
    <row r="68" spans="1:12">
      <c r="A68" s="4">
        <v>140</v>
      </c>
      <c r="B68" s="5">
        <v>30</v>
      </c>
      <c r="C68" s="5">
        <v>12.7</v>
      </c>
      <c r="D68" s="10">
        <v>32.802727272727275</v>
      </c>
      <c r="E68" s="10">
        <v>20.102727272727275</v>
      </c>
      <c r="F68" s="5"/>
      <c r="G68" s="5"/>
      <c r="H68" s="5">
        <v>145</v>
      </c>
      <c r="I68" s="5">
        <v>15.5</v>
      </c>
      <c r="J68" s="10">
        <v>29.72939393939394</v>
      </c>
      <c r="K68" s="5">
        <v>14.22939393939394</v>
      </c>
      <c r="L68" s="6"/>
    </row>
    <row r="69" spans="1:12">
      <c r="A69" s="4">
        <v>145</v>
      </c>
      <c r="B69" s="5">
        <v>25</v>
      </c>
      <c r="C69" s="5">
        <v>12.55</v>
      </c>
      <c r="D69" s="10">
        <v>32.830606060606058</v>
      </c>
      <c r="E69" s="10">
        <v>20.280606060606058</v>
      </c>
      <c r="F69" s="5"/>
      <c r="G69" s="5"/>
      <c r="H69" s="5">
        <v>147</v>
      </c>
      <c r="I69" s="5">
        <v>13.2</v>
      </c>
      <c r="J69" s="10">
        <v>29.718242424242423</v>
      </c>
      <c r="K69" s="5">
        <v>16.518242424242423</v>
      </c>
      <c r="L69" s="6" t="s">
        <v>76</v>
      </c>
    </row>
    <row r="70" spans="1:12">
      <c r="A70" s="4">
        <v>150</v>
      </c>
      <c r="B70" s="5">
        <v>20</v>
      </c>
      <c r="C70" s="5">
        <v>11.95</v>
      </c>
      <c r="D70" s="10">
        <v>32.858484848484849</v>
      </c>
      <c r="E70" s="10">
        <v>20.90848484848485</v>
      </c>
      <c r="F70" s="5"/>
      <c r="G70" s="5"/>
      <c r="H70" s="5">
        <v>150</v>
      </c>
      <c r="I70" s="5">
        <v>11.4</v>
      </c>
      <c r="J70" s="10">
        <v>29.701515151515149</v>
      </c>
      <c r="K70" s="5">
        <v>18.301515151515147</v>
      </c>
      <c r="L70" s="6"/>
    </row>
    <row r="71" spans="1:12">
      <c r="A71" s="4">
        <v>155</v>
      </c>
      <c r="B71" s="5">
        <v>15</v>
      </c>
      <c r="C71" s="5">
        <v>11.1</v>
      </c>
      <c r="D71" s="10">
        <v>32.886363636363633</v>
      </c>
      <c r="E71" s="10">
        <v>21.786363636363632</v>
      </c>
      <c r="F71" s="5"/>
      <c r="G71" s="5"/>
      <c r="H71" s="5">
        <v>155</v>
      </c>
      <c r="I71" s="5">
        <v>9.9</v>
      </c>
      <c r="J71" s="10">
        <v>29.673636363636362</v>
      </c>
      <c r="K71" s="5">
        <v>19.773636363636363</v>
      </c>
      <c r="L71" s="6"/>
    </row>
    <row r="72" spans="1:12">
      <c r="A72" s="4">
        <v>160</v>
      </c>
      <c r="B72" s="5">
        <v>10</v>
      </c>
      <c r="C72" s="5">
        <v>10.7</v>
      </c>
      <c r="D72" s="10">
        <v>32.914242424242424</v>
      </c>
      <c r="E72" s="10">
        <v>22.214242424242425</v>
      </c>
      <c r="F72" s="5"/>
      <c r="G72" s="5"/>
      <c r="H72" s="5">
        <v>160</v>
      </c>
      <c r="I72" s="5">
        <v>8</v>
      </c>
      <c r="J72" s="10">
        <v>29.645757575757575</v>
      </c>
      <c r="K72" s="5">
        <v>21.645757575757575</v>
      </c>
      <c r="L72" s="6"/>
    </row>
    <row r="73" spans="1:12">
      <c r="A73" s="4">
        <v>165</v>
      </c>
      <c r="B73" s="5">
        <v>5</v>
      </c>
      <c r="C73" s="5">
        <v>7.4</v>
      </c>
      <c r="D73" s="10">
        <v>32.942121212121208</v>
      </c>
      <c r="E73" s="10">
        <v>25.542121212121209</v>
      </c>
      <c r="F73" s="5"/>
      <c r="G73" s="5"/>
      <c r="H73" s="5">
        <v>165</v>
      </c>
      <c r="I73" s="5">
        <v>4.5</v>
      </c>
      <c r="J73" s="10">
        <v>29.617878787878787</v>
      </c>
      <c r="K73" s="5">
        <v>25.117878787878787</v>
      </c>
      <c r="L73" s="6"/>
    </row>
    <row r="74" spans="1:12">
      <c r="A74" s="4">
        <v>170</v>
      </c>
      <c r="B74" s="5">
        <v>0</v>
      </c>
      <c r="C74" s="5">
        <v>5.15</v>
      </c>
      <c r="D74" s="5">
        <v>32.97</v>
      </c>
      <c r="E74" s="10">
        <v>27.82</v>
      </c>
      <c r="F74" s="5"/>
      <c r="G74" s="5"/>
      <c r="H74" s="5">
        <v>170</v>
      </c>
      <c r="I74" s="5">
        <v>2.1</v>
      </c>
      <c r="J74" s="5">
        <v>29.59</v>
      </c>
      <c r="K74" s="5">
        <v>27.49</v>
      </c>
      <c r="L74" s="6"/>
    </row>
    <row r="75" spans="1:12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6"/>
    </row>
    <row r="76" spans="1:12">
      <c r="A76" s="168" t="s">
        <v>77</v>
      </c>
      <c r="B76" s="169"/>
      <c r="C76" s="169"/>
      <c r="D76" s="169"/>
      <c r="E76" s="169"/>
      <c r="F76" s="5"/>
      <c r="G76" s="5"/>
      <c r="H76" s="169" t="s">
        <v>78</v>
      </c>
      <c r="I76" s="169"/>
      <c r="J76" s="169"/>
      <c r="K76" s="169"/>
      <c r="L76" s="172"/>
    </row>
    <row r="77" spans="1:12">
      <c r="A77" s="168"/>
      <c r="B77" s="169"/>
      <c r="C77" s="169"/>
      <c r="D77" s="169"/>
      <c r="E77" s="169"/>
      <c r="F77" s="5"/>
      <c r="G77" s="5"/>
      <c r="H77" s="169"/>
      <c r="I77" s="169"/>
      <c r="J77" s="169"/>
      <c r="K77" s="169"/>
      <c r="L77" s="172"/>
    </row>
    <row r="78" spans="1:12" ht="15.75" thickBot="1">
      <c r="A78" s="170"/>
      <c r="B78" s="171"/>
      <c r="C78" s="171"/>
      <c r="D78" s="171"/>
      <c r="E78" s="171"/>
      <c r="F78" s="8"/>
      <c r="G78" s="8"/>
      <c r="H78" s="8"/>
      <c r="I78" s="8"/>
      <c r="J78" s="8"/>
      <c r="K78" s="8"/>
      <c r="L78" s="9"/>
    </row>
    <row r="79" spans="1:12">
      <c r="A79" s="22"/>
      <c r="B79" s="22"/>
      <c r="C79" s="22"/>
      <c r="D79" s="23"/>
      <c r="E79" s="23"/>
    </row>
    <row r="80" spans="1:12">
      <c r="A80" s="22"/>
      <c r="B80" s="22"/>
      <c r="C80" s="22"/>
      <c r="D80" s="23"/>
      <c r="E80" s="23"/>
    </row>
    <row r="85" spans="10:11">
      <c r="J85" s="24"/>
    </row>
    <row r="94" spans="10:11">
      <c r="J94" s="5"/>
      <c r="K94" s="25"/>
    </row>
  </sheetData>
  <mergeCells count="6">
    <mergeCell ref="Q33:R33"/>
    <mergeCell ref="A76:E78"/>
    <mergeCell ref="H76:L77"/>
    <mergeCell ref="N39:O39"/>
    <mergeCell ref="N33:O33"/>
    <mergeCell ref="A33:L3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 filterMode="1"/>
  <dimension ref="A33:K545"/>
  <sheetViews>
    <sheetView workbookViewId="0">
      <selection activeCell="G39" sqref="G39:H39"/>
    </sheetView>
  </sheetViews>
  <sheetFormatPr defaultRowHeight="15"/>
  <cols>
    <col min="3" max="3" width="16.42578125" bestFit="1" customWidth="1"/>
    <col min="4" max="4" width="16.28515625" bestFit="1" customWidth="1"/>
    <col min="5" max="5" width="12" bestFit="1" customWidth="1"/>
    <col min="7" max="7" width="12" bestFit="1" customWidth="1"/>
    <col min="8" max="8" width="16.28515625" bestFit="1" customWidth="1"/>
    <col min="9" max="9" width="9" bestFit="1" customWidth="1"/>
    <col min="11" max="11" width="6" bestFit="1" customWidth="1"/>
  </cols>
  <sheetData>
    <row r="33" spans="1:11" s="12" customFormat="1" ht="15.75" thickBot="1">
      <c r="A33" s="162" t="s">
        <v>16</v>
      </c>
      <c r="B33" s="162"/>
      <c r="C33" s="162"/>
      <c r="D33" s="162"/>
      <c r="E33" s="162"/>
      <c r="G33" s="162" t="s">
        <v>35</v>
      </c>
      <c r="H33" s="162"/>
      <c r="J33" s="162" t="s">
        <v>85</v>
      </c>
      <c r="K33" s="162"/>
    </row>
    <row r="34" spans="1:11">
      <c r="A34" s="1" t="s">
        <v>84</v>
      </c>
      <c r="B34" s="2"/>
      <c r="C34" s="2"/>
      <c r="D34" s="2"/>
      <c r="E34" s="3"/>
      <c r="G34" s="1" t="s">
        <v>33</v>
      </c>
      <c r="H34" s="3">
        <v>16.2</v>
      </c>
      <c r="J34" s="1">
        <v>0</v>
      </c>
      <c r="K34" s="3">
        <v>30.5</v>
      </c>
    </row>
    <row r="35" spans="1:11">
      <c r="A35" s="4" t="s">
        <v>80</v>
      </c>
      <c r="B35" s="5" t="s">
        <v>81</v>
      </c>
      <c r="C35" s="5" t="s">
        <v>82</v>
      </c>
      <c r="D35" s="5" t="s">
        <v>83</v>
      </c>
      <c r="E35" s="6" t="s">
        <v>2</v>
      </c>
      <c r="G35" s="4" t="s">
        <v>34</v>
      </c>
      <c r="H35" s="6">
        <v>-17.100000000000001</v>
      </c>
      <c r="J35" s="4">
        <v>0</v>
      </c>
      <c r="K35" s="6">
        <v>26.3</v>
      </c>
    </row>
    <row r="36" spans="1:11">
      <c r="A36" s="4"/>
      <c r="B36" s="5"/>
      <c r="C36" s="5">
        <v>0</v>
      </c>
      <c r="D36" s="5"/>
      <c r="E36" s="6">
        <v>30.271249999999998</v>
      </c>
      <c r="G36" s="4" t="s">
        <v>213</v>
      </c>
      <c r="H36" s="6">
        <v>21.6</v>
      </c>
      <c r="J36" s="4">
        <f>80.5-(1.5/2)</f>
        <v>79.75</v>
      </c>
      <c r="K36" s="6">
        <v>26.3</v>
      </c>
    </row>
    <row r="37" spans="1:11">
      <c r="A37" s="4"/>
      <c r="B37" s="5"/>
      <c r="C37" s="5">
        <f>59.943738275-20</f>
        <v>39.943738275000001</v>
      </c>
      <c r="D37" s="5"/>
      <c r="E37" s="6">
        <v>15.481249999999999</v>
      </c>
      <c r="G37" s="4" t="s">
        <v>214</v>
      </c>
      <c r="H37" s="6">
        <v>-23.3</v>
      </c>
      <c r="J37" s="4">
        <v>79.75</v>
      </c>
      <c r="K37" s="6">
        <v>10</v>
      </c>
    </row>
    <row r="38" spans="1:11" ht="15.75" thickBot="1">
      <c r="A38" s="4">
        <v>3029</v>
      </c>
      <c r="B38" s="5">
        <v>0</v>
      </c>
      <c r="C38" s="5">
        <f>C37+15</f>
        <v>54.943738275000001</v>
      </c>
      <c r="D38" s="5">
        <v>4.9267134300000004</v>
      </c>
      <c r="E38" s="6">
        <v>10.55453657</v>
      </c>
      <c r="G38" s="14" t="s">
        <v>215</v>
      </c>
      <c r="H38" s="9">
        <v>17.239999999999998</v>
      </c>
      <c r="J38" s="4">
        <v>80</v>
      </c>
      <c r="K38" s="6">
        <v>10</v>
      </c>
    </row>
    <row r="39" spans="1:11">
      <c r="A39" s="4">
        <v>3030</v>
      </c>
      <c r="B39" s="5">
        <v>0.18777511999999999</v>
      </c>
      <c r="C39" s="5">
        <f>B39+$C$38</f>
        <v>55.131513394999999</v>
      </c>
      <c r="D39" s="5">
        <v>4.9603723999999998</v>
      </c>
      <c r="E39" s="6">
        <v>10.520877599999999</v>
      </c>
      <c r="G39" s="161" t="s">
        <v>197</v>
      </c>
      <c r="H39" s="161"/>
      <c r="J39" s="4">
        <v>80</v>
      </c>
      <c r="K39" s="6">
        <v>-18</v>
      </c>
    </row>
    <row r="40" spans="1:11">
      <c r="A40" s="4">
        <v>3031</v>
      </c>
      <c r="B40" s="5">
        <v>0.42417769999999999</v>
      </c>
      <c r="C40" s="5">
        <f t="shared" ref="C40:C103" si="0">B40+$C$38</f>
        <v>55.367915975000003</v>
      </c>
      <c r="D40" s="5">
        <v>4.8624503399999996</v>
      </c>
      <c r="E40" s="6">
        <v>10.618799660000001</v>
      </c>
      <c r="J40" s="4">
        <v>81</v>
      </c>
      <c r="K40" s="6">
        <v>-18</v>
      </c>
    </row>
    <row r="41" spans="1:11">
      <c r="A41" s="4">
        <v>3032</v>
      </c>
      <c r="B41" s="5">
        <v>0.73966938000000004</v>
      </c>
      <c r="C41" s="5">
        <f t="shared" si="0"/>
        <v>55.683407655000003</v>
      </c>
      <c r="D41" s="5">
        <v>4.7247389899999996</v>
      </c>
      <c r="E41" s="6">
        <v>10.756511010000001</v>
      </c>
      <c r="J41" s="4">
        <v>81</v>
      </c>
      <c r="K41" s="6">
        <v>10</v>
      </c>
    </row>
    <row r="42" spans="1:11">
      <c r="A42" s="4">
        <v>3033</v>
      </c>
      <c r="B42" s="5">
        <v>1.09715118</v>
      </c>
      <c r="C42" s="5">
        <f t="shared" si="0"/>
        <v>56.040889454999999</v>
      </c>
      <c r="D42" s="5">
        <v>4.8238763699999998</v>
      </c>
      <c r="E42" s="6">
        <v>10.657373629999999</v>
      </c>
      <c r="J42" s="4">
        <f>J37+1.5</f>
        <v>81.25</v>
      </c>
      <c r="K42" s="6">
        <v>10</v>
      </c>
    </row>
    <row r="43" spans="1:11">
      <c r="A43" s="4">
        <v>3034</v>
      </c>
      <c r="B43" s="5">
        <v>1.4729791800000001</v>
      </c>
      <c r="C43" s="5">
        <f t="shared" si="0"/>
        <v>56.416717455000004</v>
      </c>
      <c r="D43" s="5">
        <v>4.7232699599999997</v>
      </c>
      <c r="E43" s="6">
        <v>10.75798004</v>
      </c>
      <c r="J43" s="4">
        <v>81.25</v>
      </c>
      <c r="K43" s="6">
        <v>26.3</v>
      </c>
    </row>
    <row r="44" spans="1:11">
      <c r="A44" s="4">
        <v>3035</v>
      </c>
      <c r="B44" s="5">
        <v>1.91727114</v>
      </c>
      <c r="C44" s="5">
        <f t="shared" si="0"/>
        <v>56.861009414999998</v>
      </c>
      <c r="D44" s="5">
        <v>4.7258433599999998</v>
      </c>
      <c r="E44" s="6">
        <v>10.75540664</v>
      </c>
      <c r="J44" s="4">
        <v>160.75</v>
      </c>
      <c r="K44" s="6">
        <v>26.3</v>
      </c>
    </row>
    <row r="45" spans="1:11">
      <c r="A45" s="4">
        <v>3036</v>
      </c>
      <c r="B45" s="5">
        <v>2.3074943299999999</v>
      </c>
      <c r="C45" s="5">
        <f t="shared" si="0"/>
        <v>57.251232604999998</v>
      </c>
      <c r="D45" s="5">
        <v>4.8245149700000001</v>
      </c>
      <c r="E45" s="6">
        <v>10.65673503</v>
      </c>
      <c r="J45" s="4">
        <v>160.75</v>
      </c>
      <c r="K45" s="6">
        <v>10</v>
      </c>
    </row>
    <row r="46" spans="1:11">
      <c r="A46" s="4">
        <v>3037</v>
      </c>
      <c r="B46" s="5">
        <v>2.6699370299999998</v>
      </c>
      <c r="C46" s="5">
        <f t="shared" si="0"/>
        <v>57.613675305000001</v>
      </c>
      <c r="D46" s="5">
        <v>4.7537378800000001</v>
      </c>
      <c r="E46" s="6">
        <v>10.72751212</v>
      </c>
      <c r="J46" s="4">
        <v>161</v>
      </c>
      <c r="K46" s="6">
        <v>10</v>
      </c>
    </row>
    <row r="47" spans="1:11">
      <c r="A47" s="4">
        <v>3038</v>
      </c>
      <c r="B47" s="5">
        <v>2.9552450499999998</v>
      </c>
      <c r="C47" s="5">
        <f t="shared" si="0"/>
        <v>57.898983325000003</v>
      </c>
      <c r="D47" s="5">
        <v>4.9261772400000003</v>
      </c>
      <c r="E47" s="6">
        <v>10.555072759999998</v>
      </c>
      <c r="J47" s="4">
        <v>161</v>
      </c>
      <c r="K47" s="6">
        <v>-18</v>
      </c>
    </row>
    <row r="48" spans="1:11">
      <c r="A48" s="4">
        <v>3039</v>
      </c>
      <c r="B48" s="5">
        <v>3.1566304500000002</v>
      </c>
      <c r="C48" s="5">
        <f t="shared" si="0"/>
        <v>58.100368725000003</v>
      </c>
      <c r="D48" s="5">
        <v>4.9698014400000003</v>
      </c>
      <c r="E48" s="6">
        <v>10.511448559999998</v>
      </c>
      <c r="J48" s="4">
        <v>162</v>
      </c>
      <c r="K48" s="6">
        <v>-18</v>
      </c>
    </row>
    <row r="49" spans="1:11">
      <c r="A49" s="4">
        <v>3040</v>
      </c>
      <c r="B49" s="5">
        <v>3.3440146500000001</v>
      </c>
      <c r="C49" s="5">
        <f t="shared" si="0"/>
        <v>58.287752924999999</v>
      </c>
      <c r="D49" s="5">
        <v>5.2133131800000001</v>
      </c>
      <c r="E49" s="6">
        <v>10.267936819999999</v>
      </c>
      <c r="J49" s="4">
        <v>162</v>
      </c>
      <c r="K49" s="6">
        <v>10</v>
      </c>
    </row>
    <row r="50" spans="1:11">
      <c r="A50" s="4">
        <v>3041</v>
      </c>
      <c r="B50" s="5">
        <v>3.5556765600000002</v>
      </c>
      <c r="C50" s="5">
        <f t="shared" si="0"/>
        <v>58.499414835000003</v>
      </c>
      <c r="D50" s="5">
        <v>5.4345822999999998</v>
      </c>
      <c r="E50" s="6">
        <v>10.0466677</v>
      </c>
      <c r="J50" s="4">
        <f>J45+1.5</f>
        <v>162.25</v>
      </c>
      <c r="K50" s="6">
        <v>10</v>
      </c>
    </row>
    <row r="51" spans="1:11">
      <c r="A51" s="4">
        <v>3042</v>
      </c>
      <c r="B51" s="5">
        <v>3.8560517700000001</v>
      </c>
      <c r="C51" s="5">
        <f t="shared" si="0"/>
        <v>58.799790045000002</v>
      </c>
      <c r="D51" s="5">
        <v>5.5298694299999998</v>
      </c>
      <c r="E51" s="6">
        <v>9.9513805699999995</v>
      </c>
      <c r="J51" s="4">
        <f>J50</f>
        <v>162.25</v>
      </c>
      <c r="K51" s="6">
        <v>26.3</v>
      </c>
    </row>
    <row r="52" spans="1:11">
      <c r="A52" s="4">
        <v>3043</v>
      </c>
      <c r="B52" s="5">
        <v>4.1957559</v>
      </c>
      <c r="C52" s="5">
        <f t="shared" si="0"/>
        <v>59.139494175000003</v>
      </c>
      <c r="D52" s="5">
        <v>5.7361697600000001</v>
      </c>
      <c r="E52" s="6">
        <v>9.7450802400000001</v>
      </c>
      <c r="J52" s="4">
        <v>241.75</v>
      </c>
      <c r="K52" s="6">
        <v>26.3</v>
      </c>
    </row>
    <row r="53" spans="1:11">
      <c r="A53" s="4">
        <v>3044</v>
      </c>
      <c r="B53" s="5">
        <v>4.55376899</v>
      </c>
      <c r="C53" s="5">
        <f t="shared" si="0"/>
        <v>59.497507265000003</v>
      </c>
      <c r="D53" s="5">
        <v>5.9949728599999998</v>
      </c>
      <c r="E53" s="6">
        <v>9.4862771399999986</v>
      </c>
      <c r="J53" s="4">
        <v>241.75</v>
      </c>
      <c r="K53" s="6">
        <v>10</v>
      </c>
    </row>
    <row r="54" spans="1:11">
      <c r="A54" s="4">
        <v>3045</v>
      </c>
      <c r="B54" s="5">
        <v>4.9774681000000003</v>
      </c>
      <c r="C54" s="5">
        <f t="shared" si="0"/>
        <v>59.921206375000004</v>
      </c>
      <c r="D54" s="5">
        <v>6.1150771900000001</v>
      </c>
      <c r="E54" s="6">
        <v>9.3661728099999983</v>
      </c>
      <c r="J54" s="4">
        <v>242</v>
      </c>
      <c r="K54" s="6">
        <v>10</v>
      </c>
    </row>
    <row r="55" spans="1:11">
      <c r="A55" s="4">
        <v>3046</v>
      </c>
      <c r="B55" s="5">
        <v>5.45042939</v>
      </c>
      <c r="C55" s="5">
        <f t="shared" si="0"/>
        <v>60.394167664999998</v>
      </c>
      <c r="D55" s="5">
        <v>6.3664781000000001</v>
      </c>
      <c r="E55" s="6">
        <v>9.1147718999999991</v>
      </c>
      <c r="J55" s="4">
        <v>242</v>
      </c>
      <c r="K55" s="6">
        <v>-18</v>
      </c>
    </row>
    <row r="56" spans="1:11">
      <c r="A56" s="4">
        <v>3047</v>
      </c>
      <c r="B56" s="5">
        <v>5.9788809599999997</v>
      </c>
      <c r="C56" s="5">
        <f t="shared" si="0"/>
        <v>60.922619234999999</v>
      </c>
      <c r="D56" s="5">
        <v>6.6297328200000001</v>
      </c>
      <c r="E56" s="6">
        <v>8.8515171799999983</v>
      </c>
      <c r="J56" s="4">
        <v>243</v>
      </c>
      <c r="K56" s="6">
        <v>-18</v>
      </c>
    </row>
    <row r="57" spans="1:11">
      <c r="A57" s="4">
        <v>3048</v>
      </c>
      <c r="B57" s="5">
        <v>6.5136954500000002</v>
      </c>
      <c r="C57" s="5">
        <f t="shared" si="0"/>
        <v>61.457433725000001</v>
      </c>
      <c r="D57" s="5">
        <v>6.7983545000000003</v>
      </c>
      <c r="E57" s="6">
        <v>8.682895499999999</v>
      </c>
      <c r="J57" s="4">
        <v>243</v>
      </c>
      <c r="K57" s="6">
        <v>10</v>
      </c>
    </row>
    <row r="58" spans="1:11">
      <c r="A58" s="4">
        <v>3049</v>
      </c>
      <c r="B58" s="5">
        <v>7.1292493099999996</v>
      </c>
      <c r="C58" s="5">
        <f t="shared" si="0"/>
        <v>62.072987585</v>
      </c>
      <c r="D58" s="5">
        <v>7.0486554200000002</v>
      </c>
      <c r="E58" s="6">
        <v>8.43259458</v>
      </c>
      <c r="J58" s="4">
        <v>243.25</v>
      </c>
      <c r="K58" s="6">
        <v>10</v>
      </c>
    </row>
    <row r="59" spans="1:11">
      <c r="A59" s="4">
        <v>3050</v>
      </c>
      <c r="B59" s="5">
        <v>7.6617349600000004</v>
      </c>
      <c r="C59" s="5">
        <f t="shared" si="0"/>
        <v>62.605473235000005</v>
      </c>
      <c r="D59" s="5">
        <v>7.2008480800000001</v>
      </c>
      <c r="E59" s="6">
        <v>8.2804019199999992</v>
      </c>
      <c r="J59" s="4">
        <v>243.25</v>
      </c>
      <c r="K59" s="6">
        <v>26.3</v>
      </c>
    </row>
    <row r="60" spans="1:11">
      <c r="A60" s="4">
        <v>3051</v>
      </c>
      <c r="B60" s="5">
        <v>8.2201574399999995</v>
      </c>
      <c r="C60" s="5">
        <f t="shared" si="0"/>
        <v>63.163895715000002</v>
      </c>
      <c r="D60" s="5">
        <v>7.4719967599999997</v>
      </c>
      <c r="E60" s="6">
        <v>8.0092532399999996</v>
      </c>
      <c r="J60" s="4">
        <v>324.5</v>
      </c>
      <c r="K60" s="6">
        <v>26.3</v>
      </c>
    </row>
    <row r="61" spans="1:11">
      <c r="A61" s="4">
        <v>3052</v>
      </c>
      <c r="B61" s="5">
        <v>8.6692820099999999</v>
      </c>
      <c r="C61" s="5">
        <f t="shared" si="0"/>
        <v>63.613020285000005</v>
      </c>
      <c r="D61" s="5">
        <v>7.6779172600000001</v>
      </c>
      <c r="E61" s="6">
        <v>7.8033327399999992</v>
      </c>
      <c r="J61" s="4">
        <v>324.5</v>
      </c>
      <c r="K61" s="6">
        <v>30.5</v>
      </c>
    </row>
    <row r="62" spans="1:11" ht="15.75" thickBot="1">
      <c r="A62" s="4">
        <v>3053</v>
      </c>
      <c r="B62" s="5">
        <v>9.2300048700000001</v>
      </c>
      <c r="C62" s="5">
        <f t="shared" si="0"/>
        <v>64.173743145000003</v>
      </c>
      <c r="D62" s="5">
        <v>7.8997472200000001</v>
      </c>
      <c r="E62" s="6">
        <v>7.5815027799999992</v>
      </c>
      <c r="J62" s="7">
        <v>0</v>
      </c>
      <c r="K62" s="9">
        <v>30.5</v>
      </c>
    </row>
    <row r="63" spans="1:11">
      <c r="A63" s="4">
        <v>3054</v>
      </c>
      <c r="B63" s="5">
        <v>9.8407576199999998</v>
      </c>
      <c r="C63" s="5">
        <f t="shared" si="0"/>
        <v>64.784495895000006</v>
      </c>
      <c r="D63" s="5">
        <v>8.0716284100000006</v>
      </c>
      <c r="E63" s="6">
        <v>7.4096215899999986</v>
      </c>
    </row>
    <row r="64" spans="1:11">
      <c r="A64" s="4">
        <v>3055</v>
      </c>
      <c r="B64" s="5">
        <v>10.39718532</v>
      </c>
      <c r="C64" s="5">
        <f t="shared" si="0"/>
        <v>65.340923595000007</v>
      </c>
      <c r="D64" s="5">
        <v>8.2832515200000003</v>
      </c>
      <c r="E64" s="6">
        <v>7.197998479999999</v>
      </c>
    </row>
    <row r="65" spans="1:5">
      <c r="A65" s="4">
        <v>3056</v>
      </c>
      <c r="B65" s="5">
        <v>10.88524703</v>
      </c>
      <c r="C65" s="5">
        <f t="shared" si="0"/>
        <v>65.828985305000003</v>
      </c>
      <c r="D65" s="5">
        <v>8.4298322700000003</v>
      </c>
      <c r="E65" s="6">
        <v>7.0514177299999989</v>
      </c>
    </row>
    <row r="66" spans="1:5">
      <c r="A66" s="4">
        <v>3057</v>
      </c>
      <c r="B66" s="5">
        <v>11.4882165</v>
      </c>
      <c r="C66" s="5">
        <f t="shared" si="0"/>
        <v>66.431954775000008</v>
      </c>
      <c r="D66" s="5">
        <v>8.6651174799999993</v>
      </c>
      <c r="E66" s="6">
        <v>6.81613252</v>
      </c>
    </row>
    <row r="67" spans="1:5">
      <c r="A67" s="4">
        <v>3058</v>
      </c>
      <c r="B67" s="5">
        <v>12.07773006</v>
      </c>
      <c r="C67" s="5">
        <f t="shared" si="0"/>
        <v>67.021468335000009</v>
      </c>
      <c r="D67" s="5">
        <v>8.8168918000000005</v>
      </c>
      <c r="E67" s="6">
        <v>6.6643581999999988</v>
      </c>
    </row>
    <row r="68" spans="1:5">
      <c r="A68" s="4">
        <v>3059</v>
      </c>
      <c r="B68" s="5">
        <v>12.748692200000001</v>
      </c>
      <c r="C68" s="5">
        <f t="shared" si="0"/>
        <v>67.692430475000009</v>
      </c>
      <c r="D68" s="5">
        <v>9.0693401300000005</v>
      </c>
      <c r="E68" s="6">
        <v>6.4119098699999988</v>
      </c>
    </row>
    <row r="69" spans="1:5">
      <c r="A69" s="4">
        <v>3060</v>
      </c>
      <c r="B69" s="5">
        <v>13.42167431</v>
      </c>
      <c r="C69" s="5">
        <f t="shared" si="0"/>
        <v>68.365412585000001</v>
      </c>
      <c r="D69" s="5">
        <v>9.2044070100000006</v>
      </c>
      <c r="E69" s="6">
        <v>6.2768429899999987</v>
      </c>
    </row>
    <row r="70" spans="1:5">
      <c r="A70" s="4">
        <v>3061</v>
      </c>
      <c r="B70" s="5">
        <v>14.179072830000001</v>
      </c>
      <c r="C70" s="5">
        <f t="shared" si="0"/>
        <v>69.122811104999997</v>
      </c>
      <c r="D70" s="5">
        <v>9.6407458800000008</v>
      </c>
      <c r="E70" s="6">
        <v>5.8405041199999985</v>
      </c>
    </row>
    <row r="71" spans="1:5">
      <c r="A71" s="4">
        <v>3062</v>
      </c>
      <c r="B71" s="5">
        <v>14.882676569999999</v>
      </c>
      <c r="C71" s="5">
        <f t="shared" si="0"/>
        <v>69.826414845000002</v>
      </c>
      <c r="D71" s="5">
        <v>9.7320000100000001</v>
      </c>
      <c r="E71" s="6">
        <v>5.7492499899999991</v>
      </c>
    </row>
    <row r="72" spans="1:5">
      <c r="A72" s="4">
        <v>3063</v>
      </c>
      <c r="B72" s="5">
        <v>15.68497928</v>
      </c>
      <c r="C72" s="5">
        <f t="shared" si="0"/>
        <v>70.628717555000009</v>
      </c>
      <c r="D72" s="5">
        <v>9.9523169899999999</v>
      </c>
      <c r="E72" s="6">
        <v>5.5289330099999994</v>
      </c>
    </row>
    <row r="73" spans="1:5">
      <c r="A73" s="4">
        <v>3064</v>
      </c>
      <c r="B73" s="5">
        <v>15.68497928</v>
      </c>
      <c r="C73" s="5">
        <f t="shared" si="0"/>
        <v>70.628717555000009</v>
      </c>
      <c r="D73" s="5">
        <v>10.28222879</v>
      </c>
      <c r="E73" s="6">
        <v>5.1990212099999997</v>
      </c>
    </row>
    <row r="74" spans="1:5">
      <c r="A74" s="4">
        <v>3065</v>
      </c>
      <c r="B74" s="5">
        <v>16.988867490000001</v>
      </c>
      <c r="C74" s="5">
        <f t="shared" si="0"/>
        <v>71.932605765000005</v>
      </c>
      <c r="D74" s="5">
        <v>10.453372959999999</v>
      </c>
      <c r="E74" s="6">
        <v>5.0278770399999999</v>
      </c>
    </row>
    <row r="75" spans="1:5">
      <c r="A75" s="4">
        <v>3066</v>
      </c>
      <c r="B75" s="5">
        <v>17.554962310000001</v>
      </c>
      <c r="C75" s="5">
        <f t="shared" si="0"/>
        <v>72.498700584999995</v>
      </c>
      <c r="D75" s="5">
        <v>10.53189235</v>
      </c>
      <c r="E75" s="6">
        <v>4.9493576499999996</v>
      </c>
    </row>
    <row r="76" spans="1:5">
      <c r="A76" s="4">
        <v>3067</v>
      </c>
      <c r="B76" s="5">
        <v>18.022543800000001</v>
      </c>
      <c r="C76" s="5">
        <f t="shared" si="0"/>
        <v>72.966282075000009</v>
      </c>
      <c r="D76" s="5">
        <v>10.574574309999999</v>
      </c>
      <c r="E76" s="6">
        <v>4.9066756900000001</v>
      </c>
    </row>
    <row r="77" spans="1:5">
      <c r="A77" s="4">
        <v>3068</v>
      </c>
      <c r="B77" s="5">
        <v>18.202038909999999</v>
      </c>
      <c r="C77" s="5">
        <f t="shared" si="0"/>
        <v>73.145777185</v>
      </c>
      <c r="D77" s="5">
        <v>10.647605950000001</v>
      </c>
      <c r="E77" s="6">
        <v>4.8336440499999984</v>
      </c>
    </row>
    <row r="78" spans="1:5">
      <c r="A78" s="4">
        <v>3069</v>
      </c>
      <c r="B78" s="5">
        <v>18.297757409999999</v>
      </c>
      <c r="C78" s="5">
        <f t="shared" si="0"/>
        <v>73.241495685000004</v>
      </c>
      <c r="D78" s="5">
        <v>10.713526399999999</v>
      </c>
      <c r="E78" s="6">
        <v>4.7677236000000001</v>
      </c>
    </row>
    <row r="79" spans="1:5">
      <c r="A79" s="4">
        <v>3070</v>
      </c>
      <c r="B79" s="5">
        <v>18.345418850000001</v>
      </c>
      <c r="C79" s="5">
        <f t="shared" si="0"/>
        <v>73.289157125000003</v>
      </c>
      <c r="D79" s="5">
        <v>10.715326019999999</v>
      </c>
      <c r="E79" s="6">
        <v>4.7659239800000002</v>
      </c>
    </row>
    <row r="80" spans="1:5">
      <c r="A80" s="4">
        <v>3071</v>
      </c>
      <c r="B80" s="5">
        <v>18.45455067</v>
      </c>
      <c r="C80" s="5">
        <f t="shared" si="0"/>
        <v>73.398288945000004</v>
      </c>
      <c r="D80" s="5">
        <v>10.71504915</v>
      </c>
      <c r="E80" s="6">
        <v>4.7662008499999988</v>
      </c>
    </row>
    <row r="81" spans="1:5">
      <c r="A81" s="4">
        <v>3072</v>
      </c>
      <c r="B81" s="5">
        <v>18.61559068</v>
      </c>
      <c r="C81" s="5">
        <f t="shared" si="0"/>
        <v>73.559328954999998</v>
      </c>
      <c r="D81" s="5">
        <v>10.68233727</v>
      </c>
      <c r="E81" s="6">
        <v>4.7989127299999996</v>
      </c>
    </row>
    <row r="82" spans="1:5">
      <c r="A82" s="4">
        <v>3073</v>
      </c>
      <c r="B82" s="5">
        <v>18.742478030000001</v>
      </c>
      <c r="C82" s="5">
        <f t="shared" si="0"/>
        <v>73.686216305000002</v>
      </c>
      <c r="D82" s="5">
        <v>10.71504915</v>
      </c>
      <c r="E82" s="6">
        <v>4.7662008499999988</v>
      </c>
    </row>
    <row r="83" spans="1:5">
      <c r="A83" s="4">
        <v>3074</v>
      </c>
      <c r="B83" s="5">
        <v>18.740786060000001</v>
      </c>
      <c r="C83" s="5">
        <f t="shared" si="0"/>
        <v>73.684524335000006</v>
      </c>
      <c r="D83" s="5">
        <v>10.81994748</v>
      </c>
      <c r="E83" s="6">
        <v>4.6613025199999996</v>
      </c>
    </row>
    <row r="84" spans="1:5">
      <c r="A84" s="4">
        <v>3075</v>
      </c>
      <c r="B84" s="5">
        <v>18.740786060000001</v>
      </c>
      <c r="C84" s="5">
        <f t="shared" si="0"/>
        <v>73.684524335000006</v>
      </c>
      <c r="D84" s="5">
        <v>10.893708139999999</v>
      </c>
      <c r="E84" s="6">
        <v>4.58754186</v>
      </c>
    </row>
    <row r="85" spans="1:5">
      <c r="A85" s="4">
        <v>3076</v>
      </c>
      <c r="B85" s="5">
        <v>18.305047519999999</v>
      </c>
      <c r="C85" s="5">
        <f t="shared" si="0"/>
        <v>73.248785795000003</v>
      </c>
      <c r="D85" s="5">
        <v>10.88431342</v>
      </c>
      <c r="E85" s="6">
        <v>4.5969365799999995</v>
      </c>
    </row>
    <row r="86" spans="1:5">
      <c r="A86" s="4">
        <v>3077</v>
      </c>
      <c r="B86" s="5">
        <v>17.86847062</v>
      </c>
      <c r="C86" s="5">
        <f t="shared" si="0"/>
        <v>72.812208894999998</v>
      </c>
      <c r="D86" s="5">
        <v>10.67546452</v>
      </c>
      <c r="E86" s="6">
        <v>4.8057854799999991</v>
      </c>
    </row>
    <row r="87" spans="1:5">
      <c r="A87" s="4">
        <v>3078</v>
      </c>
      <c r="B87" s="5">
        <v>17.443030619999998</v>
      </c>
      <c r="C87" s="5">
        <f t="shared" si="0"/>
        <v>72.386768895000003</v>
      </c>
      <c r="D87" s="5">
        <v>10.68233727</v>
      </c>
      <c r="E87" s="6">
        <v>4.7989127299999996</v>
      </c>
    </row>
    <row r="88" spans="1:5">
      <c r="A88" s="4">
        <v>3079</v>
      </c>
      <c r="B88" s="5">
        <v>16.969986200000001</v>
      </c>
      <c r="C88" s="5">
        <f t="shared" si="0"/>
        <v>71.913724475000009</v>
      </c>
      <c r="D88" s="5">
        <v>10.71022134</v>
      </c>
      <c r="E88" s="6">
        <v>4.7710286599999989</v>
      </c>
    </row>
    <row r="89" spans="1:5">
      <c r="A89" s="4">
        <v>3080</v>
      </c>
      <c r="B89" s="5">
        <v>16.78596173</v>
      </c>
      <c r="C89" s="5">
        <f t="shared" si="0"/>
        <v>71.729700004999998</v>
      </c>
      <c r="D89" s="5">
        <v>10.562751130000001</v>
      </c>
      <c r="E89" s="6">
        <v>4.9184988699999987</v>
      </c>
    </row>
    <row r="90" spans="1:5">
      <c r="A90" s="4">
        <v>3081</v>
      </c>
      <c r="B90" s="5">
        <v>16.707274959999999</v>
      </c>
      <c r="C90" s="5">
        <f t="shared" si="0"/>
        <v>71.651013234999994</v>
      </c>
      <c r="D90" s="5">
        <v>10.531258380000001</v>
      </c>
      <c r="E90" s="6">
        <v>4.9499916199999987</v>
      </c>
    </row>
    <row r="91" spans="1:5">
      <c r="A91" s="4">
        <v>3082</v>
      </c>
      <c r="B91" s="5">
        <v>16.76455339</v>
      </c>
      <c r="C91" s="5">
        <f t="shared" si="0"/>
        <v>71.708291665000004</v>
      </c>
      <c r="D91" s="5">
        <v>10.674838210000001</v>
      </c>
      <c r="E91" s="6">
        <v>4.8064117899999985</v>
      </c>
    </row>
    <row r="92" spans="1:5">
      <c r="A92" s="4">
        <v>3083</v>
      </c>
      <c r="B92" s="5">
        <v>16.864283350000001</v>
      </c>
      <c r="C92" s="5">
        <f t="shared" si="0"/>
        <v>71.808021625000009</v>
      </c>
      <c r="D92" s="5">
        <v>10.634409509999999</v>
      </c>
      <c r="E92" s="6">
        <v>4.8468404899999999</v>
      </c>
    </row>
    <row r="93" spans="1:5">
      <c r="A93" s="4">
        <v>3084</v>
      </c>
      <c r="B93" s="5">
        <v>17.00595685</v>
      </c>
      <c r="C93" s="5">
        <f t="shared" si="0"/>
        <v>71.949695125000005</v>
      </c>
      <c r="D93" s="5">
        <v>10.595232190000001</v>
      </c>
      <c r="E93" s="6">
        <v>4.8860178099999985</v>
      </c>
    </row>
    <row r="94" spans="1:5">
      <c r="A94" s="4">
        <v>3085</v>
      </c>
      <c r="B94" s="5">
        <v>17.301941599999999</v>
      </c>
      <c r="C94" s="5">
        <f t="shared" si="0"/>
        <v>72.245679875000008</v>
      </c>
      <c r="D94" s="5">
        <v>10.56366394</v>
      </c>
      <c r="E94" s="6">
        <v>4.9175860599999996</v>
      </c>
    </row>
    <row r="95" spans="1:5">
      <c r="A95" s="4">
        <v>3086</v>
      </c>
      <c r="B95" s="5">
        <v>17.860202839999999</v>
      </c>
      <c r="C95" s="5">
        <f t="shared" si="0"/>
        <v>72.803941115000001</v>
      </c>
      <c r="D95" s="5">
        <v>10.7104982</v>
      </c>
      <c r="E95" s="6">
        <v>4.7707517999999993</v>
      </c>
    </row>
    <row r="96" spans="1:5">
      <c r="A96" s="4">
        <v>3087</v>
      </c>
      <c r="B96" s="5">
        <v>18.489819520000001</v>
      </c>
      <c r="C96" s="5">
        <f t="shared" si="0"/>
        <v>73.433557794999999</v>
      </c>
      <c r="D96" s="5">
        <v>10.670843380000001</v>
      </c>
      <c r="E96" s="6">
        <v>4.8104066199999984</v>
      </c>
    </row>
    <row r="97" spans="1:5">
      <c r="A97" s="4">
        <v>3088</v>
      </c>
      <c r="B97" s="5">
        <v>18.941919519999999</v>
      </c>
      <c r="C97" s="5">
        <f t="shared" si="0"/>
        <v>73.885657795</v>
      </c>
      <c r="D97" s="5">
        <v>10.703825370000001</v>
      </c>
      <c r="E97" s="6">
        <v>4.7774246299999987</v>
      </c>
    </row>
    <row r="98" spans="1:5">
      <c r="A98" s="4">
        <v>3089</v>
      </c>
      <c r="B98" s="5">
        <v>19.551240499999999</v>
      </c>
      <c r="C98" s="5">
        <f t="shared" si="0"/>
        <v>74.494978774999993</v>
      </c>
      <c r="D98" s="5">
        <v>10.74441526</v>
      </c>
      <c r="E98" s="6">
        <v>4.736834739999999</v>
      </c>
    </row>
    <row r="99" spans="1:5">
      <c r="A99" s="4">
        <v>3090</v>
      </c>
      <c r="B99" s="5">
        <v>20.0516264</v>
      </c>
      <c r="C99" s="5">
        <f t="shared" si="0"/>
        <v>74.995364675000005</v>
      </c>
      <c r="D99" s="5">
        <v>10.82172877</v>
      </c>
      <c r="E99" s="6">
        <v>4.6595212299999993</v>
      </c>
    </row>
    <row r="100" spans="1:5">
      <c r="A100" s="4">
        <v>3091</v>
      </c>
      <c r="B100" s="5">
        <v>20.559342999999998</v>
      </c>
      <c r="C100" s="5">
        <f t="shared" si="0"/>
        <v>75.503081275</v>
      </c>
      <c r="D100" s="5">
        <v>10.71707372</v>
      </c>
      <c r="E100" s="6">
        <v>4.7641762799999992</v>
      </c>
    </row>
    <row r="101" spans="1:5">
      <c r="A101" s="4">
        <v>3092</v>
      </c>
      <c r="B101" s="5">
        <v>21.34749545</v>
      </c>
      <c r="C101" s="5">
        <f t="shared" si="0"/>
        <v>76.291233724999998</v>
      </c>
      <c r="D101" s="5">
        <v>10.757665599999999</v>
      </c>
      <c r="E101" s="6">
        <v>4.7235844</v>
      </c>
    </row>
    <row r="102" spans="1:5">
      <c r="A102" s="4">
        <v>3093</v>
      </c>
      <c r="B102" s="5">
        <v>22.14767814</v>
      </c>
      <c r="C102" s="5">
        <f t="shared" si="0"/>
        <v>77.091416414999998</v>
      </c>
      <c r="D102" s="5">
        <v>10.82373273</v>
      </c>
      <c r="E102" s="6">
        <v>4.6575172699999996</v>
      </c>
    </row>
    <row r="103" spans="1:5">
      <c r="A103" s="4">
        <v>3094</v>
      </c>
      <c r="B103" s="5">
        <v>22.911909399999999</v>
      </c>
      <c r="C103" s="5">
        <f t="shared" si="0"/>
        <v>77.855647675</v>
      </c>
      <c r="D103" s="5">
        <v>10.85673004</v>
      </c>
      <c r="E103" s="6">
        <v>4.6245199599999989</v>
      </c>
    </row>
    <row r="104" spans="1:5">
      <c r="A104" s="4">
        <v>3095</v>
      </c>
      <c r="B104" s="5">
        <v>23.37492799</v>
      </c>
      <c r="C104" s="5">
        <f t="shared" ref="C104:C167" si="1">B104+$C$38</f>
        <v>78.318666265000005</v>
      </c>
      <c r="D104" s="5">
        <v>10.89768801</v>
      </c>
      <c r="E104" s="6">
        <v>4.5835619899999998</v>
      </c>
    </row>
    <row r="105" spans="1:5">
      <c r="A105" s="4">
        <v>3096</v>
      </c>
      <c r="B105" s="5">
        <v>23.53541568</v>
      </c>
      <c r="C105" s="5">
        <f t="shared" si="1"/>
        <v>78.479153955000001</v>
      </c>
      <c r="D105" s="5">
        <v>10.97137538</v>
      </c>
      <c r="E105" s="6">
        <v>4.5098746199999997</v>
      </c>
    </row>
    <row r="106" spans="1:5">
      <c r="A106" s="4">
        <v>3097</v>
      </c>
      <c r="B106" s="5">
        <v>23.646834129999998</v>
      </c>
      <c r="C106" s="5">
        <f t="shared" si="1"/>
        <v>78.590572405000003</v>
      </c>
      <c r="D106" s="5">
        <v>11.04344176</v>
      </c>
      <c r="E106" s="6">
        <v>4.437808239999999</v>
      </c>
    </row>
    <row r="107" spans="1:5">
      <c r="A107" s="4">
        <v>3098</v>
      </c>
      <c r="B107" s="5">
        <v>23.795449189999999</v>
      </c>
      <c r="C107" s="5">
        <f t="shared" si="1"/>
        <v>78.739187465000001</v>
      </c>
      <c r="D107" s="5">
        <v>11.14165339</v>
      </c>
      <c r="E107" s="6">
        <v>4.3395966099999992</v>
      </c>
    </row>
    <row r="108" spans="1:5">
      <c r="A108" s="4">
        <v>3099</v>
      </c>
      <c r="B108" s="5">
        <v>24.116944960000001</v>
      </c>
      <c r="C108" s="5">
        <f t="shared" si="1"/>
        <v>79.060683234999999</v>
      </c>
      <c r="D108" s="5">
        <v>10.863718799999999</v>
      </c>
      <c r="E108" s="6">
        <v>4.6175312000000002</v>
      </c>
    </row>
    <row r="109" spans="1:5">
      <c r="A109" s="4">
        <v>3100</v>
      </c>
      <c r="B109" s="5">
        <v>24.421771360000001</v>
      </c>
      <c r="C109" s="5">
        <f t="shared" si="1"/>
        <v>79.365509634999995</v>
      </c>
      <c r="D109" s="5">
        <v>10.93726137</v>
      </c>
      <c r="E109" s="6">
        <v>4.5439886299999994</v>
      </c>
    </row>
    <row r="110" spans="1:5">
      <c r="A110" s="4">
        <v>3101</v>
      </c>
      <c r="B110" s="5">
        <v>24.810979499999998</v>
      </c>
      <c r="C110" s="5">
        <f t="shared" si="1"/>
        <v>79.754717775000003</v>
      </c>
      <c r="D110" s="5">
        <v>10.79836806</v>
      </c>
      <c r="E110" s="6">
        <v>4.6828819399999997</v>
      </c>
    </row>
    <row r="111" spans="1:5">
      <c r="A111" s="4">
        <v>3102</v>
      </c>
      <c r="B111" s="5">
        <v>24.922264930000001</v>
      </c>
      <c r="C111" s="5">
        <f t="shared" si="1"/>
        <v>79.866003204999998</v>
      </c>
      <c r="D111" s="5">
        <v>10.902714380000001</v>
      </c>
      <c r="E111" s="6">
        <v>4.5785356199999985</v>
      </c>
    </row>
    <row r="112" spans="1:5">
      <c r="A112" s="4">
        <v>3103</v>
      </c>
      <c r="B112" s="5">
        <v>24.983836100000001</v>
      </c>
      <c r="C112" s="5">
        <f t="shared" si="1"/>
        <v>79.927574375000006</v>
      </c>
      <c r="D112" s="5">
        <v>10.99947027</v>
      </c>
      <c r="E112" s="6">
        <v>4.4817797299999995</v>
      </c>
    </row>
    <row r="113" spans="1:5">
      <c r="A113" s="4">
        <v>3104</v>
      </c>
      <c r="B113" s="5">
        <v>25.184471309999999</v>
      </c>
      <c r="C113" s="5">
        <f t="shared" si="1"/>
        <v>80.128209585000008</v>
      </c>
      <c r="D113" s="5">
        <v>11.211487010000001</v>
      </c>
      <c r="E113" s="6">
        <v>4.2697629899999985</v>
      </c>
    </row>
    <row r="114" spans="1:5">
      <c r="A114" s="4">
        <v>3105</v>
      </c>
      <c r="B114" s="5">
        <v>25.495844529999999</v>
      </c>
      <c r="C114" s="5">
        <f t="shared" si="1"/>
        <v>80.439582805000001</v>
      </c>
      <c r="D114" s="5">
        <v>11.219345410000001</v>
      </c>
      <c r="E114" s="6">
        <v>4.2619045899999985</v>
      </c>
    </row>
    <row r="115" spans="1:5">
      <c r="A115" s="4">
        <v>3106</v>
      </c>
      <c r="B115" s="5">
        <v>25.769184500000001</v>
      </c>
      <c r="C115" s="5">
        <f t="shared" si="1"/>
        <v>80.71292277500001</v>
      </c>
      <c r="D115" s="5">
        <v>11.03663184</v>
      </c>
      <c r="E115" s="6">
        <v>4.4446181599999992</v>
      </c>
    </row>
    <row r="116" spans="1:5">
      <c r="A116" s="4">
        <v>3107</v>
      </c>
      <c r="B116" s="5">
        <v>25.994360619999998</v>
      </c>
      <c r="C116" s="5">
        <f t="shared" si="1"/>
        <v>80.938098894999996</v>
      </c>
      <c r="D116" s="5">
        <v>10.96105573</v>
      </c>
      <c r="E116" s="6">
        <v>4.5201942699999993</v>
      </c>
    </row>
    <row r="117" spans="1:5">
      <c r="A117" s="4">
        <v>3108</v>
      </c>
      <c r="B117" s="5">
        <v>26.14218674</v>
      </c>
      <c r="C117" s="5">
        <f t="shared" si="1"/>
        <v>81.085925015000001</v>
      </c>
      <c r="D117" s="5">
        <v>11.10308648</v>
      </c>
      <c r="E117" s="6">
        <v>4.3781635199999993</v>
      </c>
    </row>
    <row r="118" spans="1:5">
      <c r="A118" s="4">
        <v>3109</v>
      </c>
      <c r="B118" s="5">
        <v>26.191566300000002</v>
      </c>
      <c r="C118" s="5">
        <f t="shared" si="1"/>
        <v>81.135304575000006</v>
      </c>
      <c r="D118" s="5">
        <v>11.129085480000001</v>
      </c>
      <c r="E118" s="6">
        <v>4.3521645199999988</v>
      </c>
    </row>
    <row r="119" spans="1:5">
      <c r="A119" s="4">
        <v>3110</v>
      </c>
      <c r="B119" s="5">
        <v>26.0315133</v>
      </c>
      <c r="C119" s="5">
        <f t="shared" si="1"/>
        <v>80.975251575000001</v>
      </c>
      <c r="D119" s="5">
        <v>11.101569420000001</v>
      </c>
      <c r="E119" s="6">
        <v>4.3796805799999987</v>
      </c>
    </row>
    <row r="120" spans="1:5">
      <c r="A120" s="4">
        <v>3111</v>
      </c>
      <c r="B120" s="5">
        <v>25.70502244</v>
      </c>
      <c r="C120" s="5">
        <f t="shared" si="1"/>
        <v>80.648760715000009</v>
      </c>
      <c r="D120" s="5">
        <v>11.2517133</v>
      </c>
      <c r="E120" s="6">
        <v>4.2295366999999988</v>
      </c>
    </row>
    <row r="121" spans="1:5">
      <c r="A121" s="4">
        <v>3112</v>
      </c>
      <c r="B121" s="5">
        <v>25.60433158</v>
      </c>
      <c r="C121" s="5">
        <f t="shared" si="1"/>
        <v>80.548069854999994</v>
      </c>
      <c r="D121" s="5">
        <v>11.533398999999999</v>
      </c>
      <c r="E121" s="6">
        <v>3.947851</v>
      </c>
    </row>
    <row r="122" spans="1:5">
      <c r="A122" s="4">
        <v>3113</v>
      </c>
      <c r="B122" s="5">
        <v>25.358386670000002</v>
      </c>
      <c r="C122" s="5">
        <f t="shared" si="1"/>
        <v>80.302124945000003</v>
      </c>
      <c r="D122" s="5">
        <v>11.352092409999999</v>
      </c>
      <c r="E122" s="6">
        <v>4.1291575900000002</v>
      </c>
    </row>
    <row r="123" spans="1:5">
      <c r="A123" s="4">
        <v>3114</v>
      </c>
      <c r="B123" s="5">
        <v>25.283644840000001</v>
      </c>
      <c r="C123" s="5">
        <f t="shared" si="1"/>
        <v>80.227383115000009</v>
      </c>
      <c r="D123" s="5">
        <v>11.362515269999999</v>
      </c>
      <c r="E123" s="6">
        <v>4.1187347299999999</v>
      </c>
    </row>
    <row r="124" spans="1:5">
      <c r="A124" s="4">
        <v>3115</v>
      </c>
      <c r="B124" s="5">
        <v>25.332697459999999</v>
      </c>
      <c r="C124" s="5">
        <f t="shared" si="1"/>
        <v>80.276435735000007</v>
      </c>
      <c r="D124" s="5">
        <v>11.45869019</v>
      </c>
      <c r="E124" s="6">
        <v>4.0225598099999988</v>
      </c>
    </row>
    <row r="125" spans="1:5">
      <c r="A125" s="4">
        <v>3116</v>
      </c>
      <c r="B125" s="5">
        <v>25.35200699</v>
      </c>
      <c r="C125" s="5">
        <f t="shared" si="1"/>
        <v>80.295745264999994</v>
      </c>
      <c r="D125" s="5">
        <v>11.352092409999999</v>
      </c>
      <c r="E125" s="6">
        <v>4.1291575900000002</v>
      </c>
    </row>
    <row r="126" spans="1:5">
      <c r="A126" s="4">
        <v>3117</v>
      </c>
      <c r="B126" s="5">
        <v>25.323734770000002</v>
      </c>
      <c r="C126" s="5">
        <f t="shared" si="1"/>
        <v>80.267473045000003</v>
      </c>
      <c r="D126" s="5">
        <v>11.38303106</v>
      </c>
      <c r="E126" s="6">
        <v>4.0982189399999989</v>
      </c>
    </row>
    <row r="127" spans="1:5">
      <c r="A127" s="4">
        <v>3118</v>
      </c>
      <c r="B127" s="5">
        <v>25.707997219999999</v>
      </c>
      <c r="C127" s="5">
        <f t="shared" si="1"/>
        <v>80.651735494999997</v>
      </c>
      <c r="D127" s="5">
        <v>11.590719010000001</v>
      </c>
      <c r="E127" s="6">
        <v>3.8905309899999985</v>
      </c>
    </row>
    <row r="128" spans="1:5">
      <c r="A128" s="4">
        <v>3119</v>
      </c>
      <c r="B128" s="5">
        <v>26.155825589999999</v>
      </c>
      <c r="C128" s="5">
        <f t="shared" si="1"/>
        <v>81.099563864999993</v>
      </c>
      <c r="D128" s="5">
        <v>11.37207753</v>
      </c>
      <c r="E128" s="6">
        <v>4.109172469999999</v>
      </c>
    </row>
    <row r="129" spans="1:6">
      <c r="A129" s="4">
        <v>3120</v>
      </c>
      <c r="B129" s="5">
        <v>26.410824529999999</v>
      </c>
      <c r="C129" s="5">
        <f t="shared" si="1"/>
        <v>81.354562805</v>
      </c>
      <c r="D129" s="5">
        <v>10.82491604</v>
      </c>
      <c r="E129" s="6">
        <v>4.6563339599999995</v>
      </c>
      <c r="F129" t="s">
        <v>30</v>
      </c>
    </row>
    <row r="130" spans="1:6">
      <c r="A130" s="4">
        <v>3121</v>
      </c>
      <c r="B130" s="5">
        <v>26.763509289999998</v>
      </c>
      <c r="C130" s="5">
        <f t="shared" si="1"/>
        <v>81.707247565000003</v>
      </c>
      <c r="D130" s="5">
        <v>10.67049592</v>
      </c>
      <c r="E130" s="6">
        <v>4.8107540799999988</v>
      </c>
    </row>
    <row r="131" spans="1:6">
      <c r="A131" s="4">
        <v>3122</v>
      </c>
      <c r="B131" s="5">
        <v>27.003320840000001</v>
      </c>
      <c r="C131" s="5">
        <f t="shared" si="1"/>
        <v>81.947059115000002</v>
      </c>
      <c r="D131" s="5">
        <v>11.1608152</v>
      </c>
      <c r="E131" s="6">
        <v>4.3204347999999992</v>
      </c>
    </row>
    <row r="132" spans="1:6">
      <c r="A132" s="4">
        <v>3123</v>
      </c>
      <c r="B132" s="5">
        <v>27.052614980000001</v>
      </c>
      <c r="C132" s="5">
        <f t="shared" si="1"/>
        <v>81.996353255000002</v>
      </c>
      <c r="D132" s="5">
        <v>11.193110130000001</v>
      </c>
      <c r="E132" s="6">
        <v>4.2881398699999984</v>
      </c>
    </row>
    <row r="133" spans="1:6">
      <c r="A133" s="4">
        <v>3124</v>
      </c>
      <c r="B133" s="5">
        <v>27.037366710000001</v>
      </c>
      <c r="C133" s="5">
        <f t="shared" si="1"/>
        <v>81.981104985000002</v>
      </c>
      <c r="D133" s="5">
        <v>10.78854786</v>
      </c>
      <c r="E133" s="6">
        <v>4.6927021399999997</v>
      </c>
    </row>
    <row r="134" spans="1:6">
      <c r="A134" s="4">
        <v>3125</v>
      </c>
      <c r="B134" s="5">
        <v>26.846035430000001</v>
      </c>
      <c r="C134" s="5">
        <f t="shared" si="1"/>
        <v>81.789773705000002</v>
      </c>
      <c r="D134" s="5">
        <v>10.49578129</v>
      </c>
      <c r="E134" s="6">
        <v>4.9854687099999992</v>
      </c>
    </row>
    <row r="135" spans="1:6">
      <c r="A135" s="4">
        <v>3126</v>
      </c>
      <c r="B135" s="5">
        <v>26.880150180000001</v>
      </c>
      <c r="C135" s="5">
        <f t="shared" si="1"/>
        <v>81.823888455000002</v>
      </c>
      <c r="D135" s="5">
        <v>10.09815102</v>
      </c>
      <c r="E135" s="6">
        <v>5.3830989799999998</v>
      </c>
    </row>
    <row r="136" spans="1:6">
      <c r="A136" s="4">
        <v>3127</v>
      </c>
      <c r="B136" s="5">
        <v>27.018351249999998</v>
      </c>
      <c r="C136" s="5">
        <f t="shared" si="1"/>
        <v>81.962089524999996</v>
      </c>
      <c r="D136" s="5">
        <v>10.11188095</v>
      </c>
      <c r="E136" s="6">
        <v>5.3693690499999995</v>
      </c>
    </row>
    <row r="137" spans="1:6">
      <c r="A137" s="4">
        <v>3128</v>
      </c>
      <c r="B137" s="5">
        <v>27.19442286</v>
      </c>
      <c r="C137" s="5">
        <f t="shared" si="1"/>
        <v>82.138161135000004</v>
      </c>
      <c r="D137" s="5">
        <v>10.274969970000001</v>
      </c>
      <c r="E137" s="6">
        <v>5.2062800299999985</v>
      </c>
    </row>
    <row r="138" spans="1:6">
      <c r="A138" s="4">
        <v>3129</v>
      </c>
      <c r="B138" s="5">
        <v>27.243565870000001</v>
      </c>
      <c r="C138" s="5">
        <f t="shared" si="1"/>
        <v>82.187304144999999</v>
      </c>
      <c r="D138" s="5">
        <v>10.239200179999999</v>
      </c>
      <c r="E138" s="6">
        <v>5.2420498200000001</v>
      </c>
    </row>
    <row r="139" spans="1:6">
      <c r="A139" s="4">
        <v>3130</v>
      </c>
      <c r="B139" s="5">
        <v>27.399966240000001</v>
      </c>
      <c r="C139" s="5">
        <f t="shared" si="1"/>
        <v>82.343704514999999</v>
      </c>
      <c r="D139" s="5">
        <v>10.13757395</v>
      </c>
      <c r="E139" s="6">
        <v>5.3436760499999991</v>
      </c>
    </row>
    <row r="140" spans="1:6">
      <c r="A140" s="4">
        <v>3131</v>
      </c>
      <c r="B140" s="5">
        <v>27.572709570000001</v>
      </c>
      <c r="C140" s="5">
        <f t="shared" si="1"/>
        <v>82.516447845000002</v>
      </c>
      <c r="D140" s="5">
        <v>9.8102382400000003</v>
      </c>
      <c r="E140" s="6">
        <v>5.671011759999999</v>
      </c>
    </row>
    <row r="141" spans="1:6">
      <c r="A141" s="4">
        <v>3132</v>
      </c>
      <c r="B141" s="5">
        <v>27.748138489999999</v>
      </c>
      <c r="C141" s="5">
        <f t="shared" si="1"/>
        <v>82.691876765000004</v>
      </c>
      <c r="D141" s="5">
        <v>9.8730118999999998</v>
      </c>
      <c r="E141" s="6">
        <v>5.6082380999999994</v>
      </c>
    </row>
    <row r="142" spans="1:6">
      <c r="A142" s="4">
        <v>3133</v>
      </c>
      <c r="B142" s="5">
        <v>28.03695609</v>
      </c>
      <c r="C142" s="5">
        <f t="shared" si="1"/>
        <v>82.980694365000005</v>
      </c>
      <c r="D142" s="5">
        <v>9.8703789499999992</v>
      </c>
      <c r="E142" s="6">
        <v>5.6108710500000001</v>
      </c>
    </row>
    <row r="143" spans="1:6">
      <c r="A143" s="4">
        <v>3134</v>
      </c>
      <c r="B143" s="5">
        <v>28.398453100000001</v>
      </c>
      <c r="C143" s="5">
        <f t="shared" si="1"/>
        <v>83.342191374999999</v>
      </c>
      <c r="D143" s="5">
        <v>9.8011863399999992</v>
      </c>
      <c r="E143" s="6">
        <v>5.6800636600000001</v>
      </c>
    </row>
    <row r="144" spans="1:6">
      <c r="A144" s="4">
        <v>3135</v>
      </c>
      <c r="B144" s="5">
        <v>28.838292930000001</v>
      </c>
      <c r="C144" s="5">
        <f t="shared" si="1"/>
        <v>83.78203120500001</v>
      </c>
      <c r="D144" s="5">
        <v>9.7228770200000003</v>
      </c>
      <c r="E144" s="6">
        <v>5.758372979999999</v>
      </c>
    </row>
    <row r="145" spans="1:5">
      <c r="A145" s="4">
        <v>3136</v>
      </c>
      <c r="B145" s="5">
        <v>29.197300729999998</v>
      </c>
      <c r="C145" s="5">
        <f t="shared" si="1"/>
        <v>84.141039004999996</v>
      </c>
      <c r="D145" s="5">
        <v>9.1823895400000008</v>
      </c>
      <c r="E145" s="6">
        <v>6.2988604599999984</v>
      </c>
    </row>
    <row r="146" spans="1:5">
      <c r="A146" s="4">
        <v>3137</v>
      </c>
      <c r="B146" s="5">
        <v>29.46405605</v>
      </c>
      <c r="C146" s="5">
        <f t="shared" si="1"/>
        <v>84.407794324999998</v>
      </c>
      <c r="D146" s="5">
        <v>9.0155611800000006</v>
      </c>
      <c r="E146" s="6">
        <v>6.4656888199999987</v>
      </c>
    </row>
    <row r="147" spans="1:5">
      <c r="A147" s="4">
        <v>3138</v>
      </c>
      <c r="B147" s="5">
        <v>29.868183800000001</v>
      </c>
      <c r="C147" s="5">
        <f t="shared" si="1"/>
        <v>84.811922074999998</v>
      </c>
      <c r="D147" s="5">
        <v>9.1579759900000006</v>
      </c>
      <c r="E147" s="6">
        <v>6.3232740099999987</v>
      </c>
    </row>
    <row r="148" spans="1:5">
      <c r="A148" s="4">
        <v>3139</v>
      </c>
      <c r="B148" s="5">
        <v>30.279767849999999</v>
      </c>
      <c r="C148" s="5">
        <f t="shared" si="1"/>
        <v>85.223506125</v>
      </c>
      <c r="D148" s="5">
        <v>8.9369314299999996</v>
      </c>
      <c r="E148" s="6">
        <v>6.5443185699999997</v>
      </c>
    </row>
    <row r="149" spans="1:5">
      <c r="A149" s="4">
        <v>3140</v>
      </c>
      <c r="B149" s="5">
        <v>30.63328117</v>
      </c>
      <c r="C149" s="5">
        <f t="shared" si="1"/>
        <v>85.577019445000005</v>
      </c>
      <c r="D149" s="5">
        <v>8.5723464899999993</v>
      </c>
      <c r="E149" s="6">
        <v>6.90890351</v>
      </c>
    </row>
    <row r="150" spans="1:5">
      <c r="A150" s="4">
        <v>3141</v>
      </c>
      <c r="B150" s="5">
        <v>31.078109529999999</v>
      </c>
      <c r="C150" s="5">
        <f t="shared" si="1"/>
        <v>86.021847804999993</v>
      </c>
      <c r="D150" s="5">
        <v>8.4335443899999998</v>
      </c>
      <c r="E150" s="6">
        <v>7.0477056099999995</v>
      </c>
    </row>
    <row r="151" spans="1:5">
      <c r="A151" s="4">
        <v>3142</v>
      </c>
      <c r="B151" s="5">
        <v>31.507600499999999</v>
      </c>
      <c r="C151" s="5">
        <f t="shared" si="1"/>
        <v>86.451338774999996</v>
      </c>
      <c r="D151" s="5">
        <v>8.2083087799999994</v>
      </c>
      <c r="E151" s="6">
        <v>7.2729412199999999</v>
      </c>
    </row>
    <row r="152" spans="1:5">
      <c r="A152" s="4">
        <v>3143</v>
      </c>
      <c r="B152" s="5">
        <v>31.979958539999998</v>
      </c>
      <c r="C152" s="5">
        <f t="shared" si="1"/>
        <v>86.923696815</v>
      </c>
      <c r="D152" s="5">
        <v>7.9258859700000004</v>
      </c>
      <c r="E152" s="6">
        <v>7.5553640299999989</v>
      </c>
    </row>
    <row r="153" spans="1:5">
      <c r="A153" s="4">
        <v>3144</v>
      </c>
      <c r="B153" s="5">
        <v>32.512249410000003</v>
      </c>
      <c r="C153" s="5">
        <f t="shared" si="1"/>
        <v>87.455987684999997</v>
      </c>
      <c r="D153" s="5">
        <v>7.6509431000000001</v>
      </c>
      <c r="E153" s="6">
        <v>7.8303068999999992</v>
      </c>
    </row>
    <row r="154" spans="1:5">
      <c r="A154" s="4">
        <v>3145</v>
      </c>
      <c r="B154" s="5">
        <v>33.006843770000003</v>
      </c>
      <c r="C154" s="5">
        <f t="shared" si="1"/>
        <v>87.950582045000004</v>
      </c>
      <c r="D154" s="5">
        <v>7.3972897900000003</v>
      </c>
      <c r="E154" s="6">
        <v>8.083960209999999</v>
      </c>
    </row>
    <row r="155" spans="1:5">
      <c r="A155" s="4">
        <v>3146</v>
      </c>
      <c r="B155" s="5">
        <v>33.445652320000001</v>
      </c>
      <c r="C155" s="5">
        <f t="shared" si="1"/>
        <v>88.389390595000009</v>
      </c>
      <c r="D155" s="5">
        <v>7.0804958300000003</v>
      </c>
      <c r="E155" s="6">
        <v>8.400754169999999</v>
      </c>
    </row>
    <row r="156" spans="1:5">
      <c r="A156" s="4">
        <v>3147</v>
      </c>
      <c r="B156" s="5">
        <v>33.888844859999999</v>
      </c>
      <c r="C156" s="5">
        <f t="shared" si="1"/>
        <v>88.832583134999993</v>
      </c>
      <c r="D156" s="5">
        <v>6.9451904799999999</v>
      </c>
      <c r="E156" s="6">
        <v>8.5360595199999985</v>
      </c>
    </row>
    <row r="157" spans="1:5">
      <c r="A157" s="4">
        <v>3148</v>
      </c>
      <c r="B157" s="5">
        <v>34.468824849999997</v>
      </c>
      <c r="C157" s="5">
        <f t="shared" si="1"/>
        <v>89.412563124999991</v>
      </c>
      <c r="D157" s="5">
        <v>6.6635876300000003</v>
      </c>
      <c r="E157" s="6">
        <v>8.817662369999999</v>
      </c>
    </row>
    <row r="158" spans="1:5">
      <c r="A158" s="4">
        <v>3149</v>
      </c>
      <c r="B158" s="5">
        <v>34.87550384</v>
      </c>
      <c r="C158" s="5">
        <f t="shared" si="1"/>
        <v>89.819242115000009</v>
      </c>
      <c r="D158" s="5">
        <v>6.47478657</v>
      </c>
      <c r="E158" s="6">
        <v>9.0064634300000002</v>
      </c>
    </row>
    <row r="159" spans="1:5">
      <c r="A159" s="4">
        <v>3150</v>
      </c>
      <c r="B159" s="5">
        <v>35.329816999999998</v>
      </c>
      <c r="C159" s="5">
        <f t="shared" si="1"/>
        <v>90.273555275000007</v>
      </c>
      <c r="D159" s="5">
        <v>6.273809</v>
      </c>
      <c r="E159" s="6">
        <v>9.2074409999999993</v>
      </c>
    </row>
    <row r="160" spans="1:5">
      <c r="A160" s="4">
        <v>3151</v>
      </c>
      <c r="B160" s="5">
        <v>35.829189790000001</v>
      </c>
      <c r="C160" s="5">
        <f t="shared" si="1"/>
        <v>90.772928065000002</v>
      </c>
      <c r="D160" s="5">
        <v>5.99925351</v>
      </c>
      <c r="E160" s="6">
        <v>9.4819964900000002</v>
      </c>
    </row>
    <row r="161" spans="1:5">
      <c r="A161" s="4">
        <v>3152</v>
      </c>
      <c r="B161" s="5">
        <v>36.37228709</v>
      </c>
      <c r="C161" s="5">
        <f t="shared" si="1"/>
        <v>91.316025365000002</v>
      </c>
      <c r="D161" s="5">
        <v>5.7421900399999997</v>
      </c>
      <c r="E161" s="6">
        <v>9.7390599599999987</v>
      </c>
    </row>
    <row r="162" spans="1:5">
      <c r="A162" s="4">
        <v>3153</v>
      </c>
      <c r="B162" s="5">
        <v>36.889818140000003</v>
      </c>
      <c r="C162" s="5">
        <f t="shared" si="1"/>
        <v>91.833556415000004</v>
      </c>
      <c r="D162" s="5">
        <v>5.6220938699999996</v>
      </c>
      <c r="E162" s="6">
        <v>9.8591561299999988</v>
      </c>
    </row>
    <row r="163" spans="1:5">
      <c r="A163" s="4">
        <v>3154</v>
      </c>
      <c r="B163" s="5">
        <v>37.446199190000002</v>
      </c>
      <c r="C163" s="5">
        <f t="shared" si="1"/>
        <v>92.389937465000003</v>
      </c>
      <c r="D163" s="5">
        <v>5.2066340699999998</v>
      </c>
      <c r="E163" s="6">
        <v>10.27461593</v>
      </c>
    </row>
    <row r="164" spans="1:5">
      <c r="A164" s="4">
        <v>3155</v>
      </c>
      <c r="B164" s="5">
        <v>38.065307099999998</v>
      </c>
      <c r="C164" s="5">
        <f t="shared" si="1"/>
        <v>93.009045374999999</v>
      </c>
      <c r="D164" s="5">
        <v>4.9623094200000004</v>
      </c>
      <c r="E164" s="6">
        <v>10.518940579999999</v>
      </c>
    </row>
    <row r="165" spans="1:5">
      <c r="A165" s="4">
        <v>3156</v>
      </c>
      <c r="B165" s="5">
        <v>38.760265930000003</v>
      </c>
      <c r="C165" s="5">
        <f t="shared" si="1"/>
        <v>93.704004205000004</v>
      </c>
      <c r="D165" s="5">
        <v>4.6415711499999999</v>
      </c>
      <c r="E165" s="6">
        <v>10.839678849999999</v>
      </c>
    </row>
    <row r="166" spans="1:5">
      <c r="A166" s="4">
        <v>3157</v>
      </c>
      <c r="B166" s="5">
        <v>39.457858219999999</v>
      </c>
      <c r="C166" s="5">
        <f t="shared" si="1"/>
        <v>94.401596495000007</v>
      </c>
      <c r="D166" s="5">
        <v>4.5101566999999996</v>
      </c>
      <c r="E166" s="6">
        <v>10.9710933</v>
      </c>
    </row>
    <row r="167" spans="1:5">
      <c r="A167" s="4">
        <v>3158</v>
      </c>
      <c r="B167" s="5">
        <v>40.071994910000001</v>
      </c>
      <c r="C167" s="5">
        <f t="shared" si="1"/>
        <v>95.015733185000002</v>
      </c>
      <c r="D167" s="5">
        <v>4.3394206100000003</v>
      </c>
      <c r="E167" s="6">
        <v>11.141829389999998</v>
      </c>
    </row>
    <row r="168" spans="1:5">
      <c r="A168" s="4">
        <v>3159</v>
      </c>
      <c r="B168" s="5">
        <v>40.850042670000001</v>
      </c>
      <c r="C168" s="5">
        <f t="shared" ref="C168:C231" si="2">B168+$C$38</f>
        <v>95.793780945000009</v>
      </c>
      <c r="D168" s="5">
        <v>4.2044053000000003</v>
      </c>
      <c r="E168" s="6">
        <v>11.276844699999998</v>
      </c>
    </row>
    <row r="169" spans="1:5">
      <c r="A169" s="4">
        <v>3160</v>
      </c>
      <c r="B169" s="5">
        <v>40.850042670000001</v>
      </c>
      <c r="C169" s="5">
        <f t="shared" si="2"/>
        <v>95.793780945000009</v>
      </c>
      <c r="D169" s="5">
        <v>4.1618421999999997</v>
      </c>
      <c r="E169" s="6">
        <v>11.3194078</v>
      </c>
    </row>
    <row r="170" spans="1:5">
      <c r="A170" s="4">
        <v>3161</v>
      </c>
      <c r="B170" s="5">
        <v>40.850042670000001</v>
      </c>
      <c r="C170" s="5">
        <f t="shared" si="2"/>
        <v>95.793780945000009</v>
      </c>
      <c r="D170" s="5">
        <v>4.1618421999999997</v>
      </c>
      <c r="E170" s="6">
        <v>11.3194078</v>
      </c>
    </row>
    <row r="171" spans="1:5">
      <c r="A171" s="4">
        <v>3162</v>
      </c>
      <c r="B171" s="5">
        <v>40.850042670000001</v>
      </c>
      <c r="C171" s="5">
        <f t="shared" si="2"/>
        <v>95.793780945000009</v>
      </c>
      <c r="D171" s="5">
        <v>4.1284933800000001</v>
      </c>
      <c r="E171" s="6">
        <v>11.352756619999999</v>
      </c>
    </row>
    <row r="172" spans="1:5">
      <c r="A172" s="4">
        <v>3163</v>
      </c>
      <c r="B172" s="5">
        <v>44.006249590000003</v>
      </c>
      <c r="C172" s="5">
        <f t="shared" si="2"/>
        <v>98.949987864999997</v>
      </c>
      <c r="D172" s="5">
        <v>4.1277342600000004</v>
      </c>
      <c r="E172" s="6">
        <v>11.353515739999999</v>
      </c>
    </row>
    <row r="173" spans="1:5">
      <c r="A173" s="4">
        <v>3164</v>
      </c>
      <c r="B173" s="5">
        <v>45.065405839999997</v>
      </c>
      <c r="C173" s="5">
        <f t="shared" si="2"/>
        <v>100.009144115</v>
      </c>
      <c r="D173" s="5">
        <v>4.0305325500000002</v>
      </c>
      <c r="E173" s="6">
        <v>11.450717449999999</v>
      </c>
    </row>
    <row r="174" spans="1:5">
      <c r="A174" s="4">
        <v>3165</v>
      </c>
      <c r="B174" s="5">
        <v>45.986706470000001</v>
      </c>
      <c r="C174" s="5">
        <f t="shared" si="2"/>
        <v>100.930444745</v>
      </c>
      <c r="D174" s="5">
        <v>4.0615739900000003</v>
      </c>
      <c r="E174" s="6">
        <v>11.41967601</v>
      </c>
    </row>
    <row r="175" spans="1:5">
      <c r="A175" s="4">
        <v>3166</v>
      </c>
      <c r="B175" s="5">
        <v>45.986706470000001</v>
      </c>
      <c r="C175" s="5">
        <f t="shared" si="2"/>
        <v>100.930444745</v>
      </c>
      <c r="D175" s="5">
        <v>4.0970495299999996</v>
      </c>
      <c r="E175" s="6">
        <v>11.38420047</v>
      </c>
    </row>
    <row r="176" spans="1:5">
      <c r="A176" s="4">
        <v>3167</v>
      </c>
      <c r="B176" s="5">
        <v>45.986706470000001</v>
      </c>
      <c r="C176" s="5">
        <f t="shared" si="2"/>
        <v>100.930444745</v>
      </c>
      <c r="D176" s="5">
        <v>4.1708409299999998</v>
      </c>
      <c r="E176" s="6">
        <v>11.310409069999999</v>
      </c>
    </row>
    <row r="177" spans="1:5">
      <c r="A177" s="4">
        <v>3168</v>
      </c>
      <c r="B177" s="5">
        <v>45.986706470000001</v>
      </c>
      <c r="C177" s="5">
        <f t="shared" si="2"/>
        <v>100.930444745</v>
      </c>
      <c r="D177" s="5">
        <v>4.1635355399999998</v>
      </c>
      <c r="E177" s="6">
        <v>11.317714459999999</v>
      </c>
    </row>
    <row r="178" spans="1:5">
      <c r="A178" s="4">
        <v>3169</v>
      </c>
      <c r="B178" s="5">
        <v>49.578443300000004</v>
      </c>
      <c r="C178" s="5">
        <f t="shared" si="2"/>
        <v>104.522181575</v>
      </c>
      <c r="D178" s="5">
        <v>4.2778755400000001</v>
      </c>
      <c r="E178" s="6">
        <v>11.203374459999999</v>
      </c>
    </row>
    <row r="179" spans="1:5">
      <c r="A179" s="4">
        <v>3170</v>
      </c>
      <c r="B179" s="5">
        <v>49.578443300000004</v>
      </c>
      <c r="C179" s="5">
        <f t="shared" si="2"/>
        <v>104.522181575</v>
      </c>
      <c r="D179" s="5">
        <v>4.3430584999999997</v>
      </c>
      <c r="E179" s="6">
        <v>11.1381915</v>
      </c>
    </row>
    <row r="180" spans="1:5">
      <c r="A180" s="4">
        <v>3171</v>
      </c>
      <c r="B180" s="5">
        <v>50.775698069999997</v>
      </c>
      <c r="C180" s="5">
        <f t="shared" si="2"/>
        <v>105.71943634499999</v>
      </c>
      <c r="D180" s="5">
        <v>4.3407230600000002</v>
      </c>
      <c r="E180" s="6">
        <v>11.140526939999999</v>
      </c>
    </row>
    <row r="181" spans="1:5">
      <c r="A181" s="4">
        <v>3172</v>
      </c>
      <c r="B181" s="5">
        <v>51.276994860000002</v>
      </c>
      <c r="C181" s="5">
        <f t="shared" si="2"/>
        <v>106.220733135</v>
      </c>
      <c r="D181" s="5">
        <v>4.4799960499999996</v>
      </c>
      <c r="E181" s="6">
        <v>11.001253949999999</v>
      </c>
    </row>
    <row r="182" spans="1:5">
      <c r="A182" s="4">
        <v>3173</v>
      </c>
      <c r="B182" s="5">
        <v>51.972068919999998</v>
      </c>
      <c r="C182" s="5">
        <f t="shared" si="2"/>
        <v>106.915807195</v>
      </c>
      <c r="D182" s="5">
        <v>4.5186649699999997</v>
      </c>
      <c r="E182" s="6">
        <v>10.96258503</v>
      </c>
    </row>
    <row r="183" spans="1:5">
      <c r="A183" s="4">
        <v>3174</v>
      </c>
      <c r="B183" s="5">
        <v>52.628571190000002</v>
      </c>
      <c r="C183" s="5">
        <f t="shared" si="2"/>
        <v>107.572309465</v>
      </c>
      <c r="D183" s="5">
        <v>4.5619432499999997</v>
      </c>
      <c r="E183" s="6">
        <v>10.919306750000001</v>
      </c>
    </row>
    <row r="184" spans="1:5">
      <c r="A184" s="4">
        <v>3175</v>
      </c>
      <c r="B184" s="5">
        <v>53.021418009999998</v>
      </c>
      <c r="C184" s="5">
        <f t="shared" si="2"/>
        <v>107.96515628500001</v>
      </c>
      <c r="D184" s="5">
        <v>4.6251063200000004</v>
      </c>
      <c r="E184" s="6">
        <v>10.856143679999999</v>
      </c>
    </row>
    <row r="185" spans="1:5">
      <c r="A185" s="4">
        <v>3176</v>
      </c>
      <c r="B185" s="5">
        <v>53.137471130000002</v>
      </c>
      <c r="C185" s="5">
        <f t="shared" si="2"/>
        <v>108.08120940500001</v>
      </c>
      <c r="D185" s="5">
        <v>4.7322210699999996</v>
      </c>
      <c r="E185" s="6">
        <v>10.74902893</v>
      </c>
    </row>
    <row r="186" spans="1:5">
      <c r="A186" s="4">
        <v>3177</v>
      </c>
      <c r="B186" s="5">
        <v>53.29831987</v>
      </c>
      <c r="C186" s="5">
        <f t="shared" si="2"/>
        <v>108.242058145</v>
      </c>
      <c r="D186" s="5">
        <v>4.7322210699999996</v>
      </c>
      <c r="E186" s="6">
        <v>10.74902893</v>
      </c>
    </row>
    <row r="187" spans="1:5">
      <c r="A187" s="4">
        <v>3178</v>
      </c>
      <c r="B187" s="5">
        <v>53.352495359999999</v>
      </c>
      <c r="C187" s="5">
        <f t="shared" si="2"/>
        <v>108.29623363499999</v>
      </c>
      <c r="D187" s="5">
        <v>4.7740709900000002</v>
      </c>
      <c r="E187" s="6">
        <v>10.707179009999999</v>
      </c>
    </row>
    <row r="188" spans="1:5">
      <c r="A188" s="4">
        <v>3179</v>
      </c>
      <c r="B188" s="5">
        <v>53.59963166</v>
      </c>
      <c r="C188" s="5">
        <f t="shared" si="2"/>
        <v>108.543369935</v>
      </c>
      <c r="D188" s="5">
        <v>4.7391844799999996</v>
      </c>
      <c r="E188" s="6">
        <v>10.742065520000001</v>
      </c>
    </row>
    <row r="189" spans="1:5">
      <c r="A189" s="4">
        <v>3180</v>
      </c>
      <c r="B189" s="5">
        <v>53.92476611</v>
      </c>
      <c r="C189" s="5">
        <f t="shared" si="2"/>
        <v>108.86850438499999</v>
      </c>
      <c r="D189" s="5">
        <v>4.8394424000000003</v>
      </c>
      <c r="E189" s="6">
        <v>10.6418076</v>
      </c>
    </row>
    <row r="190" spans="1:5">
      <c r="A190" s="4">
        <v>3181</v>
      </c>
      <c r="B190" s="5">
        <v>54.421741449999999</v>
      </c>
      <c r="C190" s="5">
        <f t="shared" si="2"/>
        <v>109.365479725</v>
      </c>
      <c r="D190" s="5">
        <v>4.8397617000000004</v>
      </c>
      <c r="E190" s="6">
        <v>10.641488299999999</v>
      </c>
    </row>
    <row r="191" spans="1:5">
      <c r="A191" s="4">
        <v>3182</v>
      </c>
      <c r="B191" s="5">
        <v>54.831987429999998</v>
      </c>
      <c r="C191" s="5">
        <f t="shared" si="2"/>
        <v>109.775725705</v>
      </c>
      <c r="D191" s="5">
        <v>4.8376862300000001</v>
      </c>
      <c r="E191" s="6">
        <v>10.64356377</v>
      </c>
    </row>
    <row r="192" spans="1:5">
      <c r="A192" s="4">
        <v>3183</v>
      </c>
      <c r="B192" s="5">
        <v>55.130350399999998</v>
      </c>
      <c r="C192" s="5">
        <f t="shared" si="2"/>
        <v>110.074088675</v>
      </c>
      <c r="D192" s="5">
        <v>4.8376862300000001</v>
      </c>
      <c r="E192" s="6">
        <v>10.64356377</v>
      </c>
    </row>
    <row r="193" spans="1:5">
      <c r="A193" s="4">
        <v>3184</v>
      </c>
      <c r="B193" s="5">
        <v>55.130350399999998</v>
      </c>
      <c r="C193" s="5">
        <f t="shared" si="2"/>
        <v>110.074088675</v>
      </c>
      <c r="D193" s="5">
        <v>4.8496710800000002</v>
      </c>
      <c r="E193" s="6">
        <v>10.631578919999999</v>
      </c>
    </row>
    <row r="194" spans="1:5">
      <c r="A194" s="4">
        <v>3185</v>
      </c>
      <c r="B194" s="5">
        <v>55.130350399999998</v>
      </c>
      <c r="C194" s="5">
        <f t="shared" si="2"/>
        <v>110.074088675</v>
      </c>
      <c r="D194" s="5">
        <v>4.7454278700000003</v>
      </c>
      <c r="E194" s="6">
        <v>10.735822129999999</v>
      </c>
    </row>
    <row r="195" spans="1:5">
      <c r="A195" s="4">
        <v>3186</v>
      </c>
      <c r="B195" s="5">
        <v>55.130350399999998</v>
      </c>
      <c r="C195" s="5">
        <f t="shared" si="2"/>
        <v>110.074088675</v>
      </c>
      <c r="D195" s="5">
        <v>4.8833338099999999</v>
      </c>
      <c r="E195" s="6">
        <v>10.597916189999999</v>
      </c>
    </row>
    <row r="196" spans="1:5">
      <c r="A196" s="4">
        <v>3187</v>
      </c>
      <c r="B196" s="5">
        <v>56.024501039999997</v>
      </c>
      <c r="C196" s="5">
        <f t="shared" si="2"/>
        <v>110.96823931500001</v>
      </c>
      <c r="D196" s="5">
        <v>4.81105787</v>
      </c>
      <c r="E196" s="6">
        <v>10.67019213</v>
      </c>
    </row>
    <row r="197" spans="1:5">
      <c r="A197" s="4">
        <v>3188</v>
      </c>
      <c r="B197" s="5">
        <v>56.024501039999997</v>
      </c>
      <c r="C197" s="5">
        <f t="shared" si="2"/>
        <v>110.96823931500001</v>
      </c>
      <c r="D197" s="5">
        <v>4.8577946399999998</v>
      </c>
      <c r="E197" s="6">
        <v>10.623455359999999</v>
      </c>
    </row>
    <row r="198" spans="1:5">
      <c r="A198" s="4">
        <v>3189</v>
      </c>
      <c r="B198" s="5">
        <v>56.638027790000002</v>
      </c>
      <c r="C198" s="5">
        <f t="shared" si="2"/>
        <v>111.58176606500001</v>
      </c>
      <c r="D198" s="5">
        <v>4.8846785700000002</v>
      </c>
      <c r="E198" s="6">
        <v>10.596571429999999</v>
      </c>
    </row>
    <row r="199" spans="1:5">
      <c r="A199" s="4">
        <v>3190</v>
      </c>
      <c r="B199" s="5">
        <v>56.871912090000002</v>
      </c>
      <c r="C199" s="5">
        <f t="shared" si="2"/>
        <v>111.81565036500001</v>
      </c>
      <c r="D199" s="5">
        <v>4.92455715</v>
      </c>
      <c r="E199" s="6">
        <v>10.556692849999999</v>
      </c>
    </row>
    <row r="200" spans="1:5">
      <c r="A200" s="4">
        <v>3191</v>
      </c>
      <c r="B200" s="5">
        <v>57.167388150000001</v>
      </c>
      <c r="C200" s="5">
        <f t="shared" si="2"/>
        <v>112.11112642500001</v>
      </c>
      <c r="D200" s="5">
        <v>4.95644726</v>
      </c>
      <c r="E200" s="6">
        <v>10.524802739999998</v>
      </c>
    </row>
    <row r="201" spans="1:5">
      <c r="A201" s="4">
        <v>3192</v>
      </c>
      <c r="B201" s="5">
        <v>57.381744169999997</v>
      </c>
      <c r="C201" s="5">
        <f t="shared" si="2"/>
        <v>112.32548244500001</v>
      </c>
      <c r="D201" s="5">
        <v>4.9974130600000004</v>
      </c>
      <c r="E201" s="6">
        <v>10.48383694</v>
      </c>
    </row>
    <row r="202" spans="1:5">
      <c r="A202" s="4">
        <v>3193</v>
      </c>
      <c r="B202" s="5">
        <v>57.769394859999998</v>
      </c>
      <c r="C202" s="5">
        <f t="shared" si="2"/>
        <v>112.71313313499999</v>
      </c>
      <c r="D202" s="5">
        <v>4.9653202199999997</v>
      </c>
      <c r="E202" s="6">
        <v>10.51592978</v>
      </c>
    </row>
    <row r="203" spans="1:5">
      <c r="A203" s="4">
        <v>3194</v>
      </c>
      <c r="B203" s="5">
        <v>58.1831709</v>
      </c>
      <c r="C203" s="5">
        <f t="shared" si="2"/>
        <v>113.12690917500001</v>
      </c>
      <c r="D203" s="5">
        <v>5.0640630800000004</v>
      </c>
      <c r="E203" s="6">
        <v>10.417186919999999</v>
      </c>
    </row>
    <row r="204" spans="1:5">
      <c r="A204" s="4">
        <v>3195</v>
      </c>
      <c r="B204" s="5">
        <v>58.673558929999999</v>
      </c>
      <c r="C204" s="5">
        <f t="shared" si="2"/>
        <v>113.617297205</v>
      </c>
      <c r="D204" s="5">
        <v>5.1306847400000004</v>
      </c>
      <c r="E204" s="6">
        <v>10.35056526</v>
      </c>
    </row>
    <row r="205" spans="1:5">
      <c r="A205" s="4">
        <v>3196</v>
      </c>
      <c r="B205" s="5">
        <v>59.310555710000003</v>
      </c>
      <c r="C205" s="5">
        <f t="shared" si="2"/>
        <v>114.254293985</v>
      </c>
      <c r="D205" s="5">
        <v>5.17201646</v>
      </c>
      <c r="E205" s="6">
        <v>10.309233539999999</v>
      </c>
    </row>
    <row r="206" spans="1:5">
      <c r="A206" s="4">
        <v>3197</v>
      </c>
      <c r="B206" s="5">
        <v>59.690404739999998</v>
      </c>
      <c r="C206" s="5">
        <f t="shared" si="2"/>
        <v>114.63414301500001</v>
      </c>
      <c r="D206" s="5">
        <v>5.17201646</v>
      </c>
      <c r="E206" s="6">
        <v>10.309233539999999</v>
      </c>
    </row>
    <row r="207" spans="1:5">
      <c r="A207" s="4">
        <v>3198</v>
      </c>
      <c r="B207" s="5">
        <v>59.947300130000002</v>
      </c>
      <c r="C207" s="5">
        <f t="shared" si="2"/>
        <v>114.891038405</v>
      </c>
      <c r="D207" s="5">
        <v>5.3099793499999999</v>
      </c>
      <c r="E207" s="6">
        <v>10.17127065</v>
      </c>
    </row>
    <row r="208" spans="1:5">
      <c r="A208" s="4">
        <v>3199</v>
      </c>
      <c r="B208" s="5">
        <v>60.19570066</v>
      </c>
      <c r="C208" s="5">
        <f t="shared" si="2"/>
        <v>115.139438935</v>
      </c>
      <c r="D208" s="5">
        <v>5.3744129000000003</v>
      </c>
      <c r="E208" s="6">
        <v>10.1068371</v>
      </c>
    </row>
    <row r="209" spans="1:5">
      <c r="A209" s="4">
        <v>3200</v>
      </c>
      <c r="B209" s="5">
        <v>60.393730259999998</v>
      </c>
      <c r="C209" s="5">
        <f t="shared" si="2"/>
        <v>115.337468535</v>
      </c>
      <c r="D209" s="5">
        <v>5.3837917500000003</v>
      </c>
      <c r="E209" s="6">
        <v>10.097458249999999</v>
      </c>
    </row>
    <row r="210" spans="1:5">
      <c r="A210" s="4">
        <v>3201</v>
      </c>
      <c r="B210" s="5">
        <v>60.651249479999997</v>
      </c>
      <c r="C210" s="5">
        <f t="shared" si="2"/>
        <v>115.59498775500001</v>
      </c>
      <c r="D210" s="5">
        <v>5.4153409100000003</v>
      </c>
      <c r="E210" s="6">
        <v>10.065909089999998</v>
      </c>
    </row>
    <row r="211" spans="1:5">
      <c r="A211" s="4">
        <v>3202</v>
      </c>
      <c r="B211" s="5">
        <v>60.767300149999997</v>
      </c>
      <c r="C211" s="5">
        <f t="shared" si="2"/>
        <v>115.711038425</v>
      </c>
      <c r="D211" s="5">
        <v>5.4135005300000003</v>
      </c>
      <c r="E211" s="6">
        <v>10.067749469999999</v>
      </c>
    </row>
    <row r="212" spans="1:5">
      <c r="A212" s="4">
        <v>3203</v>
      </c>
      <c r="B212" s="5">
        <v>60.95635352</v>
      </c>
      <c r="C212" s="5">
        <f t="shared" si="2"/>
        <v>115.90009179500001</v>
      </c>
      <c r="D212" s="5">
        <v>5.4523820399999998</v>
      </c>
      <c r="E212" s="6">
        <v>10.028867959999999</v>
      </c>
    </row>
    <row r="213" spans="1:5">
      <c r="A213" s="4">
        <v>3204</v>
      </c>
      <c r="B213" s="5">
        <v>61.262628290000002</v>
      </c>
      <c r="C213" s="5">
        <f t="shared" si="2"/>
        <v>116.206366565</v>
      </c>
      <c r="D213" s="5">
        <v>5.4542076499999999</v>
      </c>
      <c r="E213" s="6">
        <v>10.027042349999999</v>
      </c>
    </row>
    <row r="214" spans="1:5">
      <c r="A214" s="4">
        <v>3205</v>
      </c>
      <c r="B214" s="5">
        <v>61.662048120000001</v>
      </c>
      <c r="C214" s="5">
        <f t="shared" si="2"/>
        <v>116.605786395</v>
      </c>
      <c r="D214" s="5">
        <v>5.4523820399999998</v>
      </c>
      <c r="E214" s="6">
        <v>10.028867959999999</v>
      </c>
    </row>
    <row r="215" spans="1:5">
      <c r="A215" s="4">
        <v>3206</v>
      </c>
      <c r="B215" s="5">
        <v>62.004754810000001</v>
      </c>
      <c r="C215" s="5">
        <f t="shared" si="2"/>
        <v>116.948493085</v>
      </c>
      <c r="D215" s="5">
        <v>5.5800288399999998</v>
      </c>
      <c r="E215" s="6">
        <v>9.9012211599999986</v>
      </c>
    </row>
    <row r="216" spans="1:5">
      <c r="A216" s="4">
        <v>3207</v>
      </c>
      <c r="B216" s="5">
        <v>62.33856892</v>
      </c>
      <c r="C216" s="5">
        <f t="shared" si="2"/>
        <v>117.282307195</v>
      </c>
      <c r="D216" s="5">
        <v>5.5527061399999997</v>
      </c>
      <c r="E216" s="6">
        <v>9.9285438599999996</v>
      </c>
    </row>
    <row r="217" spans="1:5">
      <c r="A217" s="4">
        <v>3208</v>
      </c>
      <c r="B217" s="5">
        <v>62.830109489999998</v>
      </c>
      <c r="C217" s="5">
        <f t="shared" si="2"/>
        <v>117.773847765</v>
      </c>
      <c r="D217" s="5">
        <v>5.5205206599999999</v>
      </c>
      <c r="E217" s="6">
        <v>9.9607293400000003</v>
      </c>
    </row>
    <row r="218" spans="1:5">
      <c r="A218" s="4">
        <v>3209</v>
      </c>
      <c r="B218" s="5">
        <v>63.304377080000002</v>
      </c>
      <c r="C218" s="5">
        <f t="shared" si="2"/>
        <v>118.24811535500001</v>
      </c>
      <c r="D218" s="5">
        <v>5.5582131400000003</v>
      </c>
      <c r="E218" s="6">
        <v>9.9230368599999998</v>
      </c>
    </row>
    <row r="219" spans="1:5">
      <c r="A219" s="4">
        <v>3210</v>
      </c>
      <c r="B219" s="5">
        <v>63.792707380000003</v>
      </c>
      <c r="C219" s="5">
        <f t="shared" si="2"/>
        <v>118.73644565500001</v>
      </c>
      <c r="D219" s="5">
        <v>5.5546365499999997</v>
      </c>
      <c r="E219" s="6">
        <v>9.9266134499999996</v>
      </c>
    </row>
    <row r="220" spans="1:5">
      <c r="A220" s="4">
        <v>3211</v>
      </c>
      <c r="B220" s="5">
        <v>64.243528409999996</v>
      </c>
      <c r="C220" s="5">
        <f t="shared" si="2"/>
        <v>119.187266685</v>
      </c>
      <c r="D220" s="5">
        <v>5.62366162</v>
      </c>
      <c r="E220" s="6">
        <v>9.8575883799999993</v>
      </c>
    </row>
    <row r="221" spans="1:5">
      <c r="A221" s="4">
        <v>3212</v>
      </c>
      <c r="B221" s="5">
        <v>64.865186679999994</v>
      </c>
      <c r="C221" s="5">
        <f t="shared" si="2"/>
        <v>119.80892495499999</v>
      </c>
      <c r="D221" s="5">
        <v>5.9425211500000001</v>
      </c>
      <c r="E221" s="6">
        <v>9.5387288499999983</v>
      </c>
    </row>
    <row r="222" spans="1:5">
      <c r="A222" s="4">
        <v>3213</v>
      </c>
      <c r="B222" s="5">
        <v>65.589438880000003</v>
      </c>
      <c r="C222" s="5">
        <f t="shared" si="2"/>
        <v>120.533177155</v>
      </c>
      <c r="D222" s="5">
        <v>5.6239333299999998</v>
      </c>
      <c r="E222" s="6">
        <v>9.8573166699999994</v>
      </c>
    </row>
    <row r="223" spans="1:5">
      <c r="A223" s="4">
        <v>3214</v>
      </c>
      <c r="B223" s="5">
        <v>66.279354810000001</v>
      </c>
      <c r="C223" s="5">
        <f t="shared" si="2"/>
        <v>121.223093085</v>
      </c>
      <c r="D223" s="5">
        <v>5.5181635900000003</v>
      </c>
      <c r="E223" s="6">
        <v>9.9630864099999989</v>
      </c>
    </row>
    <row r="224" spans="1:5">
      <c r="A224" s="4">
        <v>3215</v>
      </c>
      <c r="B224" s="5">
        <v>66.796507099999999</v>
      </c>
      <c r="C224" s="5">
        <f t="shared" si="2"/>
        <v>121.740245375</v>
      </c>
      <c r="D224" s="5">
        <v>5.51327838</v>
      </c>
      <c r="E224" s="6">
        <v>9.9679716200000001</v>
      </c>
    </row>
    <row r="225" spans="1:5">
      <c r="A225" s="4">
        <v>3216</v>
      </c>
      <c r="B225" s="5">
        <v>67.244531409999993</v>
      </c>
      <c r="C225" s="5">
        <f t="shared" si="2"/>
        <v>122.18826968499999</v>
      </c>
      <c r="D225" s="5">
        <v>5.5527061399999997</v>
      </c>
      <c r="E225" s="6">
        <v>9.9285438599999996</v>
      </c>
    </row>
    <row r="226" spans="1:5">
      <c r="A226" s="4">
        <v>3217</v>
      </c>
      <c r="B226" s="5">
        <v>67.775646760000001</v>
      </c>
      <c r="C226" s="5">
        <f t="shared" si="2"/>
        <v>122.719385035</v>
      </c>
      <c r="D226" s="5">
        <v>5.4812826899999996</v>
      </c>
      <c r="E226" s="6">
        <v>9.9999673099999988</v>
      </c>
    </row>
    <row r="227" spans="1:5">
      <c r="A227" s="4">
        <v>3218</v>
      </c>
      <c r="B227" s="5">
        <v>68.324364419999995</v>
      </c>
      <c r="C227" s="5">
        <f t="shared" si="2"/>
        <v>123.268102695</v>
      </c>
      <c r="D227" s="5">
        <v>5.4135005300000003</v>
      </c>
      <c r="E227" s="6">
        <v>10.067749469999999</v>
      </c>
    </row>
    <row r="228" spans="1:5">
      <c r="A228" s="4">
        <v>3219</v>
      </c>
      <c r="B228" s="5">
        <v>69.166345530000001</v>
      </c>
      <c r="C228" s="5">
        <f t="shared" si="2"/>
        <v>124.110083805</v>
      </c>
      <c r="D228" s="5">
        <v>5.4789067899999999</v>
      </c>
      <c r="E228" s="6">
        <v>10.002343209999999</v>
      </c>
    </row>
    <row r="229" spans="1:5">
      <c r="A229" s="4">
        <v>3220</v>
      </c>
      <c r="B229" s="5">
        <v>69.865270499999994</v>
      </c>
      <c r="C229" s="5">
        <f t="shared" si="2"/>
        <v>124.809008775</v>
      </c>
      <c r="D229" s="5">
        <v>5.51327838</v>
      </c>
      <c r="E229" s="6">
        <v>9.9679716200000001</v>
      </c>
    </row>
    <row r="230" spans="1:5">
      <c r="A230" s="4">
        <v>3221</v>
      </c>
      <c r="B230" s="5">
        <v>70.627035449999994</v>
      </c>
      <c r="C230" s="5">
        <f t="shared" si="2"/>
        <v>125.570773725</v>
      </c>
      <c r="D230" s="5">
        <v>5.44704693</v>
      </c>
      <c r="E230" s="6">
        <v>10.03420307</v>
      </c>
    </row>
    <row r="231" spans="1:5">
      <c r="A231" s="4">
        <v>3222</v>
      </c>
      <c r="B231" s="5">
        <v>71.278748489999998</v>
      </c>
      <c r="C231" s="5">
        <f t="shared" si="2"/>
        <v>126.222486765</v>
      </c>
      <c r="D231" s="5">
        <v>5.4883780099999999</v>
      </c>
      <c r="E231" s="6">
        <v>9.9928719899999994</v>
      </c>
    </row>
    <row r="232" spans="1:5">
      <c r="A232" s="4">
        <v>3223</v>
      </c>
      <c r="B232" s="5">
        <v>71.851524979999994</v>
      </c>
      <c r="C232" s="5">
        <f t="shared" ref="C232:C295" si="3">B232+$C$38</f>
        <v>126.79526325499999</v>
      </c>
      <c r="D232" s="5">
        <v>5.5527061399999997</v>
      </c>
      <c r="E232" s="6">
        <v>9.9285438599999996</v>
      </c>
    </row>
    <row r="233" spans="1:5">
      <c r="A233" s="4">
        <v>3224</v>
      </c>
      <c r="B233" s="5">
        <v>72.18538968</v>
      </c>
      <c r="C233" s="5">
        <f t="shared" si="3"/>
        <v>127.129127955</v>
      </c>
      <c r="D233" s="5">
        <v>5.61451513</v>
      </c>
      <c r="E233" s="6">
        <v>9.8667348699999984</v>
      </c>
    </row>
    <row r="234" spans="1:5">
      <c r="A234" s="4">
        <v>3225</v>
      </c>
      <c r="B234" s="5">
        <v>72.660567909999997</v>
      </c>
      <c r="C234" s="5">
        <f t="shared" si="3"/>
        <v>127.604306185</v>
      </c>
      <c r="D234" s="5">
        <v>5.7273816599999998</v>
      </c>
      <c r="E234" s="6">
        <v>9.7538683400000004</v>
      </c>
    </row>
    <row r="235" spans="1:5">
      <c r="A235" s="4">
        <v>3226</v>
      </c>
      <c r="B235" s="5">
        <v>72.660567909999997</v>
      </c>
      <c r="C235" s="5">
        <f t="shared" si="3"/>
        <v>127.604306185</v>
      </c>
      <c r="D235" s="5">
        <v>5.7592994400000004</v>
      </c>
      <c r="E235" s="6">
        <v>9.7219505599999998</v>
      </c>
    </row>
    <row r="236" spans="1:5">
      <c r="A236" s="4">
        <v>3227</v>
      </c>
      <c r="B236" s="5">
        <v>73.688387599999999</v>
      </c>
      <c r="C236" s="5">
        <f t="shared" si="3"/>
        <v>128.63212587499999</v>
      </c>
      <c r="D236" s="5">
        <v>5.6543166100000004</v>
      </c>
      <c r="E236" s="6">
        <v>9.8269333899999989</v>
      </c>
    </row>
    <row r="237" spans="1:5" ht="15.75" thickBot="1">
      <c r="A237" s="7">
        <v>3228</v>
      </c>
      <c r="B237" s="8">
        <v>74.454208899999998</v>
      </c>
      <c r="C237" s="8">
        <f t="shared" si="3"/>
        <v>129.39794717500001</v>
      </c>
      <c r="D237" s="8">
        <v>5.7244520400000001</v>
      </c>
      <c r="E237" s="9">
        <v>9.7567979600000001</v>
      </c>
    </row>
    <row r="238" spans="1:5" hidden="1">
      <c r="A238">
        <v>3229</v>
      </c>
      <c r="B238">
        <v>74.454208899999998</v>
      </c>
      <c r="C238">
        <f t="shared" si="3"/>
        <v>129.39794717500001</v>
      </c>
      <c r="D238">
        <v>-32768</v>
      </c>
      <c r="E238">
        <v>32783.481249999997</v>
      </c>
    </row>
    <row r="239" spans="1:5">
      <c r="A239" s="1">
        <v>3230</v>
      </c>
      <c r="B239" s="2">
        <v>76.599034270000004</v>
      </c>
      <c r="C239" s="2">
        <f t="shared" si="3"/>
        <v>131.54277254499999</v>
      </c>
      <c r="D239" s="2">
        <v>5.8512865400000003</v>
      </c>
      <c r="E239" s="3">
        <v>9.629963459999999</v>
      </c>
    </row>
    <row r="240" spans="1:5">
      <c r="A240" s="4">
        <v>3231</v>
      </c>
      <c r="B240" s="5">
        <v>77.227586610000003</v>
      </c>
      <c r="C240" s="5">
        <f t="shared" si="3"/>
        <v>132.17132488499999</v>
      </c>
      <c r="D240" s="5">
        <v>5.8010877599999997</v>
      </c>
      <c r="E240" s="6">
        <v>9.6801622399999996</v>
      </c>
    </row>
    <row r="241" spans="1:5">
      <c r="A241" s="4">
        <v>3232</v>
      </c>
      <c r="B241" s="5">
        <v>77.778999830000004</v>
      </c>
      <c r="C241" s="5">
        <f t="shared" si="3"/>
        <v>132.72273810500002</v>
      </c>
      <c r="D241" s="5">
        <v>5.8668411799999998</v>
      </c>
      <c r="E241" s="6">
        <v>9.6144088199999995</v>
      </c>
    </row>
    <row r="242" spans="1:5">
      <c r="A242" s="4">
        <v>3233</v>
      </c>
      <c r="B242" s="5">
        <v>77.778999830000004</v>
      </c>
      <c r="C242" s="5">
        <f t="shared" si="3"/>
        <v>132.72273810500002</v>
      </c>
      <c r="D242" s="5">
        <v>5.9820450999999997</v>
      </c>
      <c r="E242" s="6">
        <v>9.4992048999999987</v>
      </c>
    </row>
    <row r="243" spans="1:5">
      <c r="A243" s="4">
        <v>3234</v>
      </c>
      <c r="B243" s="5">
        <v>78.744605070000006</v>
      </c>
      <c r="C243" s="5">
        <f t="shared" si="3"/>
        <v>133.68834334500002</v>
      </c>
      <c r="D243" s="5">
        <v>5.9050089400000001</v>
      </c>
      <c r="E243" s="6">
        <v>9.5762410599999992</v>
      </c>
    </row>
    <row r="244" spans="1:5">
      <c r="A244" s="4">
        <v>3235</v>
      </c>
      <c r="B244" s="5">
        <v>79.112517420000003</v>
      </c>
      <c r="C244" s="5">
        <f t="shared" si="3"/>
        <v>134.056255695</v>
      </c>
      <c r="D244" s="5">
        <v>5.9408263699999999</v>
      </c>
      <c r="E244" s="6">
        <v>9.5404236299999994</v>
      </c>
    </row>
    <row r="245" spans="1:5">
      <c r="A245" s="4">
        <v>3236</v>
      </c>
      <c r="B245" s="5">
        <v>79.674311180000004</v>
      </c>
      <c r="C245" s="5">
        <f t="shared" si="3"/>
        <v>134.618049455</v>
      </c>
      <c r="D245" s="5">
        <v>6.0467369900000003</v>
      </c>
      <c r="E245" s="6">
        <v>9.4345130099999999</v>
      </c>
    </row>
    <row r="246" spans="1:5">
      <c r="A246" s="4">
        <v>3237</v>
      </c>
      <c r="B246" s="5">
        <v>80.077145060000007</v>
      </c>
      <c r="C246" s="5">
        <f t="shared" si="3"/>
        <v>135.02088333500001</v>
      </c>
      <c r="D246" s="5">
        <v>6.0765088799999996</v>
      </c>
      <c r="E246" s="6">
        <v>9.4047411200000006</v>
      </c>
    </row>
    <row r="247" spans="1:5">
      <c r="A247" s="4">
        <v>3238</v>
      </c>
      <c r="B247" s="5">
        <v>80.755783570000006</v>
      </c>
      <c r="C247" s="5">
        <f t="shared" si="3"/>
        <v>135.69952184499999</v>
      </c>
      <c r="D247" s="5">
        <v>6.1212113400000003</v>
      </c>
      <c r="E247" s="6">
        <v>9.360038659999999</v>
      </c>
    </row>
    <row r="248" spans="1:5">
      <c r="A248" s="4">
        <v>3239</v>
      </c>
      <c r="B248" s="5">
        <v>80.755783570000006</v>
      </c>
      <c r="C248" s="5">
        <f t="shared" si="3"/>
        <v>135.69952184499999</v>
      </c>
      <c r="D248" s="5">
        <v>6.1177322399999996</v>
      </c>
      <c r="E248" s="6">
        <v>9.3635177600000006</v>
      </c>
    </row>
    <row r="249" spans="1:5">
      <c r="A249" s="4">
        <v>3240</v>
      </c>
      <c r="B249" s="5">
        <v>80.755783570000006</v>
      </c>
      <c r="C249" s="5">
        <f t="shared" si="3"/>
        <v>135.69952184499999</v>
      </c>
      <c r="D249" s="5">
        <v>6.1565939199999997</v>
      </c>
      <c r="E249" s="6">
        <v>9.3246560800000005</v>
      </c>
    </row>
    <row r="250" spans="1:5">
      <c r="A250" s="4">
        <v>3241</v>
      </c>
      <c r="B250" s="5">
        <v>82.796479239999996</v>
      </c>
      <c r="C250" s="5">
        <f t="shared" si="3"/>
        <v>137.74021751499998</v>
      </c>
      <c r="D250" s="5">
        <v>6.1217070299999996</v>
      </c>
      <c r="E250" s="6">
        <v>9.3595429699999997</v>
      </c>
    </row>
    <row r="251" spans="1:5">
      <c r="A251" s="4">
        <v>3242</v>
      </c>
      <c r="B251" s="5">
        <v>82.796479239999996</v>
      </c>
      <c r="C251" s="5">
        <f t="shared" si="3"/>
        <v>137.74021751499998</v>
      </c>
      <c r="D251" s="5">
        <v>6.1522810699999999</v>
      </c>
      <c r="E251" s="6">
        <v>9.3289689299999985</v>
      </c>
    </row>
    <row r="252" spans="1:5">
      <c r="A252" s="4">
        <v>3243</v>
      </c>
      <c r="B252" s="5">
        <v>84.494019339999994</v>
      </c>
      <c r="C252" s="5">
        <f t="shared" si="3"/>
        <v>139.43775761500001</v>
      </c>
      <c r="D252" s="5">
        <v>6.0477883300000004</v>
      </c>
      <c r="E252" s="6">
        <v>9.4334616699999998</v>
      </c>
    </row>
    <row r="253" spans="1:5">
      <c r="A253" s="4">
        <v>3244</v>
      </c>
      <c r="B253" s="5">
        <v>85.296015530000005</v>
      </c>
      <c r="C253" s="5">
        <f t="shared" si="3"/>
        <v>140.23975380500002</v>
      </c>
      <c r="D253" s="5">
        <v>6.0272892699999998</v>
      </c>
      <c r="E253" s="6">
        <v>9.4539607299999986</v>
      </c>
    </row>
    <row r="254" spans="1:5">
      <c r="A254" s="4">
        <v>3245</v>
      </c>
      <c r="B254" s="5">
        <v>85.296015530000005</v>
      </c>
      <c r="C254" s="5">
        <f t="shared" si="3"/>
        <v>140.23975380500002</v>
      </c>
      <c r="D254" s="5">
        <v>6.0272892699999998</v>
      </c>
      <c r="E254" s="6">
        <v>9.4539607299999986</v>
      </c>
    </row>
    <row r="255" spans="1:5">
      <c r="A255" s="4">
        <v>3246</v>
      </c>
      <c r="B255" s="5">
        <v>87.034310959999999</v>
      </c>
      <c r="C255" s="5">
        <f t="shared" si="3"/>
        <v>141.97804923500001</v>
      </c>
      <c r="D255" s="5">
        <v>5.9957431300000001</v>
      </c>
      <c r="E255" s="6">
        <v>9.4855068699999983</v>
      </c>
    </row>
    <row r="256" spans="1:5">
      <c r="A256" s="4">
        <v>3247</v>
      </c>
      <c r="B256" s="5">
        <v>87.688681489999993</v>
      </c>
      <c r="C256" s="5">
        <f t="shared" si="3"/>
        <v>142.63241976500001</v>
      </c>
      <c r="D256" s="5">
        <v>6.0589754200000003</v>
      </c>
      <c r="E256" s="6">
        <v>9.4222745799999998</v>
      </c>
    </row>
    <row r="257" spans="1:5">
      <c r="A257" s="4">
        <v>3248</v>
      </c>
      <c r="B257" s="5">
        <v>88.299715079999999</v>
      </c>
      <c r="C257" s="5">
        <f t="shared" si="3"/>
        <v>143.24345335499999</v>
      </c>
      <c r="D257" s="5">
        <v>6.0617369099999996</v>
      </c>
      <c r="E257" s="6">
        <v>9.4195130899999988</v>
      </c>
    </row>
    <row r="258" spans="1:5">
      <c r="A258" s="4">
        <v>3249</v>
      </c>
      <c r="B258" s="5">
        <v>88.299715079999999</v>
      </c>
      <c r="C258" s="5">
        <f t="shared" si="3"/>
        <v>143.24345335499999</v>
      </c>
      <c r="D258" s="5">
        <v>6.1710111300000001</v>
      </c>
      <c r="E258" s="6">
        <v>9.3102388699999992</v>
      </c>
    </row>
    <row r="259" spans="1:5">
      <c r="A259" s="4">
        <v>3250</v>
      </c>
      <c r="B259" s="5">
        <v>88.299715079999999</v>
      </c>
      <c r="C259" s="5">
        <f t="shared" si="3"/>
        <v>143.24345335499999</v>
      </c>
      <c r="D259" s="5">
        <v>6.1282185199999999</v>
      </c>
      <c r="E259" s="6">
        <v>9.3530314799999985</v>
      </c>
    </row>
    <row r="260" spans="1:5">
      <c r="A260" s="4">
        <v>3251</v>
      </c>
      <c r="B260" s="5">
        <v>90.165267959999994</v>
      </c>
      <c r="C260" s="5">
        <f t="shared" si="3"/>
        <v>145.10900623499998</v>
      </c>
      <c r="D260" s="5">
        <v>6.2228255800000003</v>
      </c>
      <c r="E260" s="6">
        <v>9.258424419999999</v>
      </c>
    </row>
    <row r="261" spans="1:5">
      <c r="A261" s="4">
        <v>3252</v>
      </c>
      <c r="B261" s="5">
        <v>90.97822524</v>
      </c>
      <c r="C261" s="5">
        <f t="shared" si="3"/>
        <v>145.92196351500002</v>
      </c>
      <c r="D261" s="5">
        <v>6.3721641</v>
      </c>
      <c r="E261" s="6">
        <v>9.1090859000000002</v>
      </c>
    </row>
    <row r="262" spans="1:5">
      <c r="A262" s="4">
        <v>3253</v>
      </c>
      <c r="B262" s="5">
        <v>91.742794500000002</v>
      </c>
      <c r="C262" s="5">
        <f t="shared" si="3"/>
        <v>146.68653277499999</v>
      </c>
      <c r="D262" s="5">
        <v>6.3424026600000003</v>
      </c>
      <c r="E262" s="6">
        <v>9.1388473399999981</v>
      </c>
    </row>
    <row r="263" spans="1:5">
      <c r="A263" s="4">
        <v>3254</v>
      </c>
      <c r="B263" s="5">
        <v>91.742794500000002</v>
      </c>
      <c r="C263" s="5">
        <f t="shared" si="3"/>
        <v>146.68653277499999</v>
      </c>
      <c r="D263" s="5">
        <v>6.4498047700000001</v>
      </c>
      <c r="E263" s="6">
        <v>9.0314452299999992</v>
      </c>
    </row>
    <row r="264" spans="1:5">
      <c r="A264" s="4">
        <v>3255</v>
      </c>
      <c r="B264" s="5">
        <v>93.147603709999999</v>
      </c>
      <c r="C264" s="5">
        <f t="shared" si="3"/>
        <v>148.09134198499999</v>
      </c>
      <c r="D264" s="5">
        <v>6.4081443199999999</v>
      </c>
      <c r="E264" s="6">
        <v>9.0731056799999994</v>
      </c>
    </row>
    <row r="265" spans="1:5">
      <c r="A265" s="4">
        <v>3256</v>
      </c>
      <c r="B265" s="5">
        <v>93.738732290000002</v>
      </c>
      <c r="C265" s="5">
        <f t="shared" si="3"/>
        <v>148.68247056500002</v>
      </c>
      <c r="D265" s="5">
        <v>6.5958238099999997</v>
      </c>
      <c r="E265" s="6">
        <v>8.8854261900000004</v>
      </c>
    </row>
    <row r="266" spans="1:5">
      <c r="A266" s="4">
        <v>3257</v>
      </c>
      <c r="B266" s="5">
        <v>94.431925620000001</v>
      </c>
      <c r="C266" s="5">
        <f t="shared" si="3"/>
        <v>149.375663895</v>
      </c>
      <c r="D266" s="5">
        <v>6.7357472500000002</v>
      </c>
      <c r="E266" s="6">
        <v>8.74550275</v>
      </c>
    </row>
    <row r="267" spans="1:5">
      <c r="A267" s="4">
        <v>3258</v>
      </c>
      <c r="B267" s="5">
        <v>95.090256580000002</v>
      </c>
      <c r="C267" s="5">
        <f t="shared" si="3"/>
        <v>150.033994855</v>
      </c>
      <c r="D267" s="5">
        <v>6.8740630100000004</v>
      </c>
      <c r="E267" s="6">
        <v>8.6071869899999989</v>
      </c>
    </row>
    <row r="268" spans="1:5">
      <c r="A268" s="4">
        <v>3259</v>
      </c>
      <c r="B268" s="5">
        <v>95.837670700000004</v>
      </c>
      <c r="C268" s="5">
        <f t="shared" si="3"/>
        <v>150.78140897500001</v>
      </c>
      <c r="D268" s="5">
        <v>6.8367288300000002</v>
      </c>
      <c r="E268" s="6">
        <v>8.6445211699999991</v>
      </c>
    </row>
    <row r="269" spans="1:5">
      <c r="A269" s="4">
        <v>3260</v>
      </c>
      <c r="B269" s="5">
        <v>96.484047810000007</v>
      </c>
      <c r="C269" s="5">
        <f t="shared" si="3"/>
        <v>151.42778608500001</v>
      </c>
      <c r="D269" s="5">
        <v>7.1548806699999998</v>
      </c>
      <c r="E269" s="6">
        <v>8.3263693299999986</v>
      </c>
    </row>
    <row r="270" spans="1:5">
      <c r="A270" s="4">
        <v>3261</v>
      </c>
      <c r="B270" s="5">
        <v>97.185397859999995</v>
      </c>
      <c r="C270" s="5">
        <f t="shared" si="3"/>
        <v>152.12913613500001</v>
      </c>
      <c r="D270" s="5">
        <v>7.2179960200000002</v>
      </c>
      <c r="E270" s="6">
        <v>8.2632539799999982</v>
      </c>
    </row>
    <row r="271" spans="1:5">
      <c r="A271" s="4">
        <v>3262</v>
      </c>
      <c r="B271" s="5">
        <v>97.185397859999995</v>
      </c>
      <c r="C271" s="5">
        <f t="shared" si="3"/>
        <v>152.12913613500001</v>
      </c>
      <c r="D271" s="5">
        <v>7.6386689900000002</v>
      </c>
      <c r="E271" s="6">
        <v>7.8425810099999991</v>
      </c>
    </row>
    <row r="272" spans="1:5">
      <c r="A272" s="4">
        <v>3263</v>
      </c>
      <c r="B272" s="5">
        <v>98.79101507</v>
      </c>
      <c r="C272" s="5">
        <f t="shared" si="3"/>
        <v>153.734753345</v>
      </c>
      <c r="D272" s="5">
        <v>7.8485142699999999</v>
      </c>
      <c r="E272" s="6">
        <v>7.6327357299999994</v>
      </c>
    </row>
    <row r="273" spans="1:6">
      <c r="A273" s="4">
        <v>3264</v>
      </c>
      <c r="B273" s="5">
        <v>99.750169270000001</v>
      </c>
      <c r="C273" s="5">
        <f t="shared" si="3"/>
        <v>154.693907545</v>
      </c>
      <c r="D273" s="5">
        <v>7.9646767799999996</v>
      </c>
      <c r="E273" s="6">
        <v>7.5165732199999997</v>
      </c>
    </row>
    <row r="274" spans="1:6">
      <c r="A274" s="4">
        <v>3265</v>
      </c>
      <c r="B274" s="5">
        <v>100.48813457999999</v>
      </c>
      <c r="C274" s="5">
        <f t="shared" si="3"/>
        <v>155.43187285499999</v>
      </c>
      <c r="D274" s="5">
        <v>8.2920455299999993</v>
      </c>
      <c r="E274" s="6">
        <v>7.18920447</v>
      </c>
    </row>
    <row r="275" spans="1:6">
      <c r="A275" s="4">
        <v>3266</v>
      </c>
      <c r="B275" s="5">
        <v>101.45541612</v>
      </c>
      <c r="C275" s="5">
        <f t="shared" si="3"/>
        <v>156.39915439499998</v>
      </c>
      <c r="D275" s="5">
        <v>8.5456104400000008</v>
      </c>
      <c r="E275" s="6">
        <v>6.9356395599999985</v>
      </c>
    </row>
    <row r="276" spans="1:6">
      <c r="A276" s="4">
        <v>3267</v>
      </c>
      <c r="B276" s="5">
        <v>102.27513302</v>
      </c>
      <c r="C276" s="5">
        <f t="shared" si="3"/>
        <v>157.21887129499999</v>
      </c>
      <c r="D276" s="5">
        <v>8.9255981799999997</v>
      </c>
      <c r="E276" s="6">
        <v>6.5556518199999996</v>
      </c>
    </row>
    <row r="277" spans="1:6">
      <c r="A277" s="4">
        <v>3268</v>
      </c>
      <c r="B277" s="5">
        <v>102.8867376</v>
      </c>
      <c r="C277" s="5">
        <f t="shared" si="3"/>
        <v>157.83047587499999</v>
      </c>
      <c r="D277" s="5">
        <v>8.8388994099999998</v>
      </c>
      <c r="E277" s="6">
        <v>6.6423505899999995</v>
      </c>
    </row>
    <row r="278" spans="1:6">
      <c r="A278" s="4">
        <v>3269</v>
      </c>
      <c r="B278" s="5">
        <v>103.54498722</v>
      </c>
      <c r="C278" s="5">
        <f t="shared" si="3"/>
        <v>158.48872549499998</v>
      </c>
      <c r="D278" s="5">
        <v>9.4000115799999993</v>
      </c>
      <c r="E278" s="6">
        <v>6.08123842</v>
      </c>
    </row>
    <row r="279" spans="1:6">
      <c r="A279" s="4">
        <v>3270</v>
      </c>
      <c r="B279" s="5">
        <v>103.92616959999999</v>
      </c>
      <c r="C279" s="5">
        <f t="shared" si="3"/>
        <v>158.869907875</v>
      </c>
      <c r="D279" s="5">
        <v>9.3874897199999996</v>
      </c>
      <c r="E279" s="6">
        <v>6.0937602799999997</v>
      </c>
      <c r="F279" t="s">
        <v>30</v>
      </c>
    </row>
    <row r="280" spans="1:6">
      <c r="A280" s="4">
        <v>3271</v>
      </c>
      <c r="B280" s="5">
        <v>103.92616959999999</v>
      </c>
      <c r="C280" s="5">
        <f t="shared" si="3"/>
        <v>158.869907875</v>
      </c>
      <c r="D280" s="5">
        <v>9.4214188799999992</v>
      </c>
      <c r="E280" s="6">
        <v>6.0598311200000001</v>
      </c>
    </row>
    <row r="281" spans="1:6">
      <c r="A281" s="4">
        <v>3272</v>
      </c>
      <c r="B281" s="5">
        <v>104.10319862</v>
      </c>
      <c r="C281" s="5">
        <f t="shared" si="3"/>
        <v>159.04693689499999</v>
      </c>
      <c r="D281" s="5">
        <v>9.4941949799999996</v>
      </c>
      <c r="E281" s="6">
        <v>5.9870550199999997</v>
      </c>
    </row>
    <row r="282" spans="1:6">
      <c r="A282" s="4">
        <v>3273</v>
      </c>
      <c r="B282" s="5">
        <v>104.22172508</v>
      </c>
      <c r="C282" s="5">
        <f t="shared" si="3"/>
        <v>159.16546335499999</v>
      </c>
      <c r="D282" s="5">
        <v>9.4552218499999992</v>
      </c>
      <c r="E282" s="6">
        <v>6.0260281500000001</v>
      </c>
    </row>
    <row r="283" spans="1:6">
      <c r="A283" s="4">
        <v>3274</v>
      </c>
      <c r="B283" s="5">
        <v>104.42734498999999</v>
      </c>
      <c r="C283" s="5">
        <f t="shared" si="3"/>
        <v>159.37108326499998</v>
      </c>
      <c r="D283" s="5">
        <v>9.6659504799999993</v>
      </c>
      <c r="E283" s="6">
        <v>5.8152995199999999</v>
      </c>
    </row>
    <row r="284" spans="1:6">
      <c r="A284" s="4">
        <v>3275</v>
      </c>
      <c r="B284" s="5">
        <v>104.55194983</v>
      </c>
      <c r="C284" s="5">
        <f t="shared" si="3"/>
        <v>159.495688105</v>
      </c>
      <c r="D284" s="5">
        <v>9.6629495399999996</v>
      </c>
      <c r="E284" s="6">
        <v>5.8183004599999997</v>
      </c>
    </row>
    <row r="285" spans="1:6">
      <c r="A285" s="4">
        <v>3276</v>
      </c>
      <c r="B285" s="5">
        <v>104.57421201</v>
      </c>
      <c r="C285" s="5">
        <f t="shared" si="3"/>
        <v>159.51795028499998</v>
      </c>
      <c r="D285" s="5">
        <v>9.58996621</v>
      </c>
      <c r="E285" s="6">
        <v>5.8912837899999992</v>
      </c>
    </row>
    <row r="286" spans="1:6">
      <c r="A286" s="4">
        <v>3277</v>
      </c>
      <c r="B286" s="5">
        <v>104.31002554</v>
      </c>
      <c r="C286" s="5">
        <f t="shared" si="3"/>
        <v>159.25376381500001</v>
      </c>
      <c r="D286" s="5">
        <v>9.6278371600000003</v>
      </c>
      <c r="E286" s="6">
        <v>5.853412839999999</v>
      </c>
    </row>
    <row r="287" spans="1:6">
      <c r="A287" s="4">
        <v>3278</v>
      </c>
      <c r="B287" s="5">
        <v>104.20520578999999</v>
      </c>
      <c r="C287" s="5">
        <f t="shared" si="3"/>
        <v>159.14894406499999</v>
      </c>
      <c r="D287" s="5">
        <v>9.6724098099999996</v>
      </c>
      <c r="E287" s="6">
        <v>5.8088401899999997</v>
      </c>
    </row>
    <row r="288" spans="1:6">
      <c r="A288" s="4">
        <v>3279</v>
      </c>
      <c r="B288" s="5">
        <v>104.27406184</v>
      </c>
      <c r="C288" s="5">
        <f t="shared" si="3"/>
        <v>159.21780011499999</v>
      </c>
      <c r="D288" s="5">
        <v>9.8058069700000008</v>
      </c>
      <c r="E288" s="6">
        <v>5.6754430299999985</v>
      </c>
    </row>
    <row r="289" spans="1:5">
      <c r="A289" s="4">
        <v>3280</v>
      </c>
      <c r="B289" s="5">
        <v>104.59223833999999</v>
      </c>
      <c r="C289" s="5">
        <f t="shared" si="3"/>
        <v>159.53597661499998</v>
      </c>
      <c r="D289" s="5">
        <v>9.3316786799999996</v>
      </c>
      <c r="E289" s="6">
        <v>6.1495713199999997</v>
      </c>
    </row>
    <row r="290" spans="1:5">
      <c r="A290" s="4">
        <v>3281</v>
      </c>
      <c r="B290" s="5">
        <v>105.37411106</v>
      </c>
      <c r="C290" s="5">
        <f t="shared" si="3"/>
        <v>160.31784933500001</v>
      </c>
      <c r="D290" s="5">
        <v>9.7665433499999992</v>
      </c>
      <c r="E290" s="6">
        <v>5.7147066500000001</v>
      </c>
    </row>
    <row r="291" spans="1:5">
      <c r="A291" s="4">
        <v>3282</v>
      </c>
      <c r="B291" s="5">
        <v>105.84318992999999</v>
      </c>
      <c r="C291" s="5">
        <f t="shared" si="3"/>
        <v>160.78692820499998</v>
      </c>
      <c r="D291" s="5">
        <v>9.8082687899999996</v>
      </c>
      <c r="E291" s="6">
        <v>5.6729812099999997</v>
      </c>
    </row>
    <row r="292" spans="1:5">
      <c r="A292" s="4">
        <v>3283</v>
      </c>
      <c r="B292" s="5">
        <v>106.44431074000001</v>
      </c>
      <c r="C292" s="5">
        <f t="shared" si="3"/>
        <v>161.38804901500001</v>
      </c>
      <c r="D292" s="5">
        <v>9.7795693400000001</v>
      </c>
      <c r="E292" s="6">
        <v>5.7016806599999992</v>
      </c>
    </row>
    <row r="293" spans="1:5">
      <c r="A293" s="4">
        <v>3284</v>
      </c>
      <c r="B293" s="5">
        <v>106.85289689</v>
      </c>
      <c r="C293" s="5">
        <f t="shared" si="3"/>
        <v>161.796635165</v>
      </c>
      <c r="D293" s="5">
        <v>9.7000010400000001</v>
      </c>
      <c r="E293" s="6">
        <v>5.7812489599999992</v>
      </c>
    </row>
    <row r="294" spans="1:5">
      <c r="A294" s="4">
        <v>3285</v>
      </c>
      <c r="B294" s="5">
        <v>106.95963156000001</v>
      </c>
      <c r="C294" s="5">
        <f t="shared" si="3"/>
        <v>161.90336983500001</v>
      </c>
      <c r="D294" s="5">
        <v>9.6444210699999999</v>
      </c>
      <c r="E294" s="6">
        <v>5.8368289299999994</v>
      </c>
    </row>
    <row r="295" spans="1:5">
      <c r="A295" s="4">
        <v>3286</v>
      </c>
      <c r="B295" s="5">
        <v>106.90829039</v>
      </c>
      <c r="C295" s="5">
        <f t="shared" si="3"/>
        <v>161.85202866500001</v>
      </c>
      <c r="D295" s="5">
        <v>9.7057950399999999</v>
      </c>
      <c r="E295" s="6">
        <v>5.7754549599999994</v>
      </c>
    </row>
    <row r="296" spans="1:5">
      <c r="A296" s="4">
        <v>3287</v>
      </c>
      <c r="B296" s="5">
        <v>107.19475686</v>
      </c>
      <c r="C296" s="5">
        <f t="shared" ref="C296:C359" si="4">B296+$C$38</f>
        <v>162.138495135</v>
      </c>
      <c r="D296" s="5">
        <v>9.3035285400000003</v>
      </c>
      <c r="E296" s="6">
        <v>6.177721459999999</v>
      </c>
    </row>
    <row r="297" spans="1:5">
      <c r="A297" s="4">
        <v>3288</v>
      </c>
      <c r="B297" s="5">
        <v>107.19475686</v>
      </c>
      <c r="C297" s="5">
        <f t="shared" si="4"/>
        <v>162.138495135</v>
      </c>
      <c r="D297" s="5">
        <v>9.2303624299999996</v>
      </c>
      <c r="E297" s="6">
        <v>6.2508875699999997</v>
      </c>
    </row>
    <row r="298" spans="1:5">
      <c r="A298" s="4">
        <v>3289</v>
      </c>
      <c r="B298" s="5">
        <v>107.19662664000001</v>
      </c>
      <c r="C298" s="5">
        <f t="shared" si="4"/>
        <v>162.14036491500002</v>
      </c>
      <c r="D298" s="5">
        <v>9.1467892099999997</v>
      </c>
      <c r="E298" s="6">
        <v>6.3344607899999996</v>
      </c>
    </row>
    <row r="299" spans="1:5">
      <c r="A299" s="4">
        <v>3290</v>
      </c>
      <c r="B299" s="5">
        <v>107.09762263</v>
      </c>
      <c r="C299" s="5">
        <f t="shared" si="4"/>
        <v>162.041360905</v>
      </c>
      <c r="D299" s="5">
        <v>9.3031479800000003</v>
      </c>
      <c r="E299" s="6">
        <v>6.178102019999999</v>
      </c>
    </row>
    <row r="300" spans="1:5">
      <c r="A300" s="4">
        <v>3291</v>
      </c>
      <c r="B300" s="5">
        <v>106.62280532</v>
      </c>
      <c r="C300" s="5">
        <f t="shared" si="4"/>
        <v>161.56654359499998</v>
      </c>
      <c r="D300" s="5">
        <v>9.3696654600000002</v>
      </c>
      <c r="E300" s="6">
        <v>6.1115845399999991</v>
      </c>
    </row>
    <row r="301" spans="1:5">
      <c r="A301" s="4">
        <v>3292</v>
      </c>
      <c r="B301" s="5">
        <v>106.62280532</v>
      </c>
      <c r="C301" s="5">
        <f t="shared" si="4"/>
        <v>161.56654359499998</v>
      </c>
      <c r="D301" s="5">
        <v>9.56474315</v>
      </c>
      <c r="E301" s="6">
        <v>5.9165068499999993</v>
      </c>
    </row>
    <row r="302" spans="1:5">
      <c r="A302" s="4">
        <v>3293</v>
      </c>
      <c r="B302" s="5">
        <v>105.26755632</v>
      </c>
      <c r="C302" s="5">
        <f t="shared" si="4"/>
        <v>160.211294595</v>
      </c>
      <c r="D302" s="5">
        <v>9.6796557199999995</v>
      </c>
      <c r="E302" s="6">
        <v>5.8015942799999998</v>
      </c>
    </row>
    <row r="303" spans="1:5">
      <c r="A303" s="4">
        <v>3294</v>
      </c>
      <c r="B303" s="5">
        <v>104.83595738</v>
      </c>
      <c r="C303" s="5">
        <f t="shared" si="4"/>
        <v>159.77969565500001</v>
      </c>
      <c r="D303" s="5">
        <v>9.5741472900000009</v>
      </c>
      <c r="E303" s="6">
        <v>5.9071027099999984</v>
      </c>
    </row>
    <row r="304" spans="1:5">
      <c r="A304" s="4">
        <v>3295</v>
      </c>
      <c r="B304" s="5">
        <v>104.53463497</v>
      </c>
      <c r="C304" s="5">
        <f t="shared" si="4"/>
        <v>159.478373245</v>
      </c>
      <c r="D304" s="5">
        <v>9.3921298899999996</v>
      </c>
      <c r="E304" s="6">
        <v>6.0891201099999996</v>
      </c>
    </row>
    <row r="305" spans="1:5">
      <c r="A305" s="4">
        <v>3296</v>
      </c>
      <c r="B305" s="5">
        <v>104.36334337</v>
      </c>
      <c r="C305" s="5">
        <f t="shared" si="4"/>
        <v>159.30708164499998</v>
      </c>
      <c r="D305" s="5">
        <v>9.4248172799999992</v>
      </c>
      <c r="E305" s="6">
        <v>6.0564327200000001</v>
      </c>
    </row>
    <row r="306" spans="1:5">
      <c r="A306" s="4">
        <v>3297</v>
      </c>
      <c r="B306" s="5">
        <v>104.26923624</v>
      </c>
      <c r="C306" s="5">
        <f t="shared" si="4"/>
        <v>159.21297451499998</v>
      </c>
      <c r="D306" s="5">
        <v>9.4562455700000001</v>
      </c>
      <c r="E306" s="6">
        <v>6.0250044299999992</v>
      </c>
    </row>
    <row r="307" spans="1:5">
      <c r="A307" s="4">
        <v>3298</v>
      </c>
      <c r="B307" s="5">
        <v>104.32351426</v>
      </c>
      <c r="C307" s="5">
        <f t="shared" si="4"/>
        <v>159.26725253500001</v>
      </c>
      <c r="D307" s="5">
        <v>9.6648924600000008</v>
      </c>
      <c r="E307" s="6">
        <v>5.8163575399999985</v>
      </c>
    </row>
    <row r="308" spans="1:5">
      <c r="A308" s="4">
        <v>3299</v>
      </c>
      <c r="B308" s="5">
        <v>104.52858582</v>
      </c>
      <c r="C308" s="5">
        <f t="shared" si="4"/>
        <v>159.472324095</v>
      </c>
      <c r="D308" s="5">
        <v>9.6319104600000003</v>
      </c>
      <c r="E308" s="6">
        <v>5.849339539999999</v>
      </c>
    </row>
    <row r="309" spans="1:5">
      <c r="A309" s="4">
        <v>3300</v>
      </c>
      <c r="B309" s="5">
        <v>104.76266416999999</v>
      </c>
      <c r="C309" s="5">
        <f t="shared" si="4"/>
        <v>159.70640244499998</v>
      </c>
      <c r="D309" s="5">
        <v>9.56575503</v>
      </c>
      <c r="E309" s="6">
        <v>5.9154949699999992</v>
      </c>
    </row>
    <row r="310" spans="1:5">
      <c r="A310" s="4">
        <v>3301</v>
      </c>
      <c r="B310" s="5">
        <v>105.16403479</v>
      </c>
      <c r="C310" s="5">
        <f t="shared" si="4"/>
        <v>160.107773065</v>
      </c>
      <c r="D310" s="5">
        <v>9.4605964</v>
      </c>
      <c r="E310" s="6">
        <v>6.0206535999999993</v>
      </c>
    </row>
    <row r="311" spans="1:5">
      <c r="A311" s="4">
        <v>3302</v>
      </c>
      <c r="B311" s="5">
        <v>105.41843154</v>
      </c>
      <c r="C311" s="5">
        <f t="shared" si="4"/>
        <v>160.36216981500002</v>
      </c>
      <c r="D311" s="5">
        <v>9.4920974499999993</v>
      </c>
      <c r="E311" s="6">
        <v>5.98915255</v>
      </c>
    </row>
    <row r="312" spans="1:5">
      <c r="A312" s="4">
        <v>3303</v>
      </c>
      <c r="B312" s="5">
        <v>105.89425107</v>
      </c>
      <c r="C312" s="5">
        <f t="shared" si="4"/>
        <v>160.83798934499998</v>
      </c>
      <c r="D312" s="5">
        <v>9.4934313699999997</v>
      </c>
      <c r="E312" s="6">
        <v>5.9878186299999996</v>
      </c>
    </row>
    <row r="313" spans="1:5">
      <c r="A313" s="4">
        <v>3304</v>
      </c>
      <c r="B313" s="5">
        <v>106.45582546999999</v>
      </c>
      <c r="C313" s="5">
        <f t="shared" si="4"/>
        <v>161.39956374499999</v>
      </c>
      <c r="D313" s="5">
        <v>9.46162013</v>
      </c>
      <c r="E313" s="6">
        <v>6.0196298699999993</v>
      </c>
    </row>
    <row r="314" spans="1:5" ht="15.75" thickBot="1">
      <c r="A314" s="7">
        <v>3305</v>
      </c>
      <c r="B314" s="8">
        <v>107.10366164</v>
      </c>
      <c r="C314" s="8">
        <f t="shared" si="4"/>
        <v>162.047399915</v>
      </c>
      <c r="D314" s="8">
        <v>9.4192187100000009</v>
      </c>
      <c r="E314" s="9">
        <v>6.0620312899999984</v>
      </c>
    </row>
    <row r="315" spans="1:5" hidden="1">
      <c r="A315">
        <v>3306</v>
      </c>
      <c r="B315">
        <v>107.10366164</v>
      </c>
      <c r="C315">
        <f t="shared" si="4"/>
        <v>162.047399915</v>
      </c>
      <c r="D315">
        <v>-32768</v>
      </c>
      <c r="E315">
        <v>32783.481249999997</v>
      </c>
    </row>
    <row r="316" spans="1:5">
      <c r="A316" s="1">
        <v>3307</v>
      </c>
      <c r="B316" s="2">
        <v>108.39490628</v>
      </c>
      <c r="C316" s="2">
        <f t="shared" si="4"/>
        <v>163.338644555</v>
      </c>
      <c r="D316" s="2">
        <v>8.99832739</v>
      </c>
      <c r="E316" s="3">
        <v>6.4829226099999993</v>
      </c>
    </row>
    <row r="317" spans="1:5">
      <c r="A317" s="4">
        <v>3308</v>
      </c>
      <c r="B317" s="5">
        <v>108.87447514</v>
      </c>
      <c r="C317" s="5">
        <f t="shared" si="4"/>
        <v>163.818213415</v>
      </c>
      <c r="D317" s="5">
        <v>9.1469482800000002</v>
      </c>
      <c r="E317" s="6">
        <v>6.3343017199999991</v>
      </c>
    </row>
    <row r="318" spans="1:5">
      <c r="A318" s="4">
        <v>3309</v>
      </c>
      <c r="B318" s="5">
        <v>109.25902329</v>
      </c>
      <c r="C318" s="5">
        <f t="shared" si="4"/>
        <v>164.202761565</v>
      </c>
      <c r="D318" s="5">
        <v>9.1018939099999994</v>
      </c>
      <c r="E318" s="6">
        <v>6.3793560899999999</v>
      </c>
    </row>
    <row r="319" spans="1:5">
      <c r="A319" s="4">
        <v>3310</v>
      </c>
      <c r="B319" s="5">
        <v>109.6069375</v>
      </c>
      <c r="C319" s="5">
        <f t="shared" si="4"/>
        <v>164.550675775</v>
      </c>
      <c r="D319" s="5">
        <v>9.0405600400000008</v>
      </c>
      <c r="E319" s="6">
        <v>6.4406899599999985</v>
      </c>
    </row>
    <row r="320" spans="1:5">
      <c r="A320" s="4">
        <v>3311</v>
      </c>
      <c r="B320" s="5">
        <v>109.88293612</v>
      </c>
      <c r="C320" s="5">
        <f t="shared" si="4"/>
        <v>164.826674395</v>
      </c>
      <c r="D320" s="5">
        <v>9.0373471599999995</v>
      </c>
      <c r="E320" s="6">
        <v>6.4439028399999998</v>
      </c>
    </row>
    <row r="321" spans="1:5">
      <c r="A321" s="4">
        <v>3312</v>
      </c>
      <c r="B321" s="5">
        <v>110.14265605</v>
      </c>
      <c r="C321" s="5">
        <f t="shared" si="4"/>
        <v>165.08639432500001</v>
      </c>
      <c r="D321" s="5">
        <v>8.9240329000000003</v>
      </c>
      <c r="E321" s="6">
        <v>6.557217099999999</v>
      </c>
    </row>
    <row r="322" spans="1:5">
      <c r="A322" s="4">
        <v>3313</v>
      </c>
      <c r="B322" s="5">
        <v>110.49270905</v>
      </c>
      <c r="C322" s="5">
        <f t="shared" si="4"/>
        <v>165.43644732500002</v>
      </c>
      <c r="D322" s="5">
        <v>8.8825723599999993</v>
      </c>
      <c r="E322" s="6">
        <v>6.59867764</v>
      </c>
    </row>
    <row r="323" spans="1:5">
      <c r="A323" s="4">
        <v>3314</v>
      </c>
      <c r="B323" s="5">
        <v>110.62264273</v>
      </c>
      <c r="C323" s="5">
        <f t="shared" si="4"/>
        <v>165.56638100499998</v>
      </c>
      <c r="D323" s="5">
        <v>8.8785498799999996</v>
      </c>
      <c r="E323" s="6">
        <v>6.6027001199999997</v>
      </c>
    </row>
    <row r="324" spans="1:5">
      <c r="A324" s="4">
        <v>3315</v>
      </c>
      <c r="B324" s="5">
        <v>110.72069856</v>
      </c>
      <c r="C324" s="5">
        <f t="shared" si="4"/>
        <v>165.664436835</v>
      </c>
      <c r="D324" s="5">
        <v>8.7297002599999995</v>
      </c>
      <c r="E324" s="6">
        <v>6.7515497399999997</v>
      </c>
    </row>
    <row r="325" spans="1:5">
      <c r="A325" s="4">
        <v>3316</v>
      </c>
      <c r="B325" s="5">
        <v>110.69928783</v>
      </c>
      <c r="C325" s="5">
        <f t="shared" si="4"/>
        <v>165.64302610499999</v>
      </c>
      <c r="D325" s="5">
        <v>8.6164644999999993</v>
      </c>
      <c r="E325" s="6">
        <v>6.8647855</v>
      </c>
    </row>
    <row r="326" spans="1:5">
      <c r="A326" s="4">
        <v>3317</v>
      </c>
      <c r="B326" s="5">
        <v>110.53520462</v>
      </c>
      <c r="C326" s="5">
        <f t="shared" si="4"/>
        <v>165.47894289499999</v>
      </c>
      <c r="D326" s="5">
        <v>8.2123068499999992</v>
      </c>
      <c r="E326" s="6">
        <v>7.2689431500000001</v>
      </c>
    </row>
    <row r="327" spans="1:5">
      <c r="A327" s="4">
        <v>3318</v>
      </c>
      <c r="B327" s="5">
        <v>110.53520462</v>
      </c>
      <c r="C327" s="5">
        <f t="shared" si="4"/>
        <v>165.47894289499999</v>
      </c>
      <c r="D327" s="5">
        <v>8.1241893300000001</v>
      </c>
      <c r="E327" s="6">
        <v>7.3570606699999992</v>
      </c>
    </row>
    <row r="328" spans="1:5">
      <c r="A328" s="4">
        <v>3319</v>
      </c>
      <c r="B328" s="5">
        <v>110.53520462</v>
      </c>
      <c r="C328" s="5">
        <f t="shared" si="4"/>
        <v>165.47894289499999</v>
      </c>
      <c r="D328" s="5">
        <v>8.1539835800000002</v>
      </c>
      <c r="E328" s="6">
        <v>7.3272664199999991</v>
      </c>
    </row>
    <row r="329" spans="1:5">
      <c r="A329" s="4">
        <v>3320</v>
      </c>
      <c r="B329" s="5">
        <v>110.53520462</v>
      </c>
      <c r="C329" s="5">
        <f t="shared" si="4"/>
        <v>165.47894289499999</v>
      </c>
      <c r="D329" s="5">
        <v>8.0892523900000004</v>
      </c>
      <c r="E329" s="6">
        <v>7.3919976099999989</v>
      </c>
    </row>
    <row r="330" spans="1:5">
      <c r="A330" s="4">
        <v>3321</v>
      </c>
      <c r="B330" s="5">
        <v>109.82682945000001</v>
      </c>
      <c r="C330" s="5">
        <f t="shared" si="4"/>
        <v>164.77056772500001</v>
      </c>
      <c r="D330" s="5">
        <v>8.12014572</v>
      </c>
      <c r="E330" s="6">
        <v>7.3611042799999993</v>
      </c>
    </row>
    <row r="331" spans="1:5">
      <c r="A331" s="4">
        <v>3322</v>
      </c>
      <c r="B331" s="5">
        <v>110.0334605</v>
      </c>
      <c r="C331" s="5">
        <f t="shared" si="4"/>
        <v>164.97719877500001</v>
      </c>
      <c r="D331" s="5">
        <v>8.0791930000000001</v>
      </c>
      <c r="E331" s="6">
        <v>7.4020569999999992</v>
      </c>
    </row>
    <row r="332" spans="1:5">
      <c r="A332" s="4">
        <v>3323</v>
      </c>
      <c r="B332" s="5">
        <v>110.08812697</v>
      </c>
      <c r="C332" s="5">
        <f t="shared" si="4"/>
        <v>165.03186524500001</v>
      </c>
      <c r="D332" s="5">
        <v>7.93118634</v>
      </c>
      <c r="E332" s="6">
        <v>7.5500636599999993</v>
      </c>
    </row>
    <row r="333" spans="1:5">
      <c r="A333" s="4">
        <v>3324</v>
      </c>
      <c r="B333" s="5">
        <v>110.19709782</v>
      </c>
      <c r="C333" s="5">
        <f t="shared" si="4"/>
        <v>165.140836095</v>
      </c>
      <c r="D333" s="5">
        <v>7.7691930400000002</v>
      </c>
      <c r="E333" s="6">
        <v>7.7120569599999991</v>
      </c>
    </row>
    <row r="334" spans="1:5">
      <c r="A334" s="4">
        <v>3325</v>
      </c>
      <c r="B334" s="5">
        <v>110.3054113</v>
      </c>
      <c r="C334" s="5">
        <f t="shared" si="4"/>
        <v>165.24914957499999</v>
      </c>
      <c r="D334" s="5">
        <v>7.5520197199999997</v>
      </c>
      <c r="E334" s="6">
        <v>7.9292302799999996</v>
      </c>
    </row>
    <row r="335" spans="1:5">
      <c r="A335" s="4">
        <v>3326</v>
      </c>
      <c r="B335" s="5">
        <v>110.3054113</v>
      </c>
      <c r="C335" s="5">
        <f t="shared" si="4"/>
        <v>165.24914957499999</v>
      </c>
      <c r="D335" s="5">
        <v>7.3728012500000002</v>
      </c>
      <c r="E335" s="6">
        <v>8.1084487499999991</v>
      </c>
    </row>
    <row r="336" spans="1:5">
      <c r="A336" s="4">
        <v>3327</v>
      </c>
      <c r="B336" s="5">
        <v>110.3054113</v>
      </c>
      <c r="C336" s="5">
        <f t="shared" si="4"/>
        <v>165.24914957499999</v>
      </c>
      <c r="D336" s="5">
        <v>7.0888030000000004</v>
      </c>
      <c r="E336" s="6">
        <v>8.3924469999999989</v>
      </c>
    </row>
    <row r="337" spans="1:5">
      <c r="A337" s="4">
        <v>3328</v>
      </c>
      <c r="B337" s="5">
        <v>110.3054113</v>
      </c>
      <c r="C337" s="5">
        <f t="shared" si="4"/>
        <v>165.24914957499999</v>
      </c>
      <c r="D337" s="5">
        <v>6.7714418199999997</v>
      </c>
      <c r="E337" s="6">
        <v>8.7098081799999996</v>
      </c>
    </row>
    <row r="338" spans="1:5">
      <c r="A338" s="4">
        <v>3329</v>
      </c>
      <c r="B338" s="5">
        <v>110.3054113</v>
      </c>
      <c r="C338" s="5">
        <f t="shared" si="4"/>
        <v>165.24914957499999</v>
      </c>
      <c r="D338" s="5">
        <v>6.58984931</v>
      </c>
      <c r="E338" s="6">
        <v>8.8914006899999993</v>
      </c>
    </row>
    <row r="339" spans="1:5">
      <c r="A339" s="4">
        <v>3330</v>
      </c>
      <c r="B339" s="5">
        <v>111.97769989</v>
      </c>
      <c r="C339" s="5">
        <f t="shared" si="4"/>
        <v>166.92143816499998</v>
      </c>
      <c r="D339" s="5">
        <v>6.23239769</v>
      </c>
      <c r="E339" s="6">
        <v>9.2488523100000002</v>
      </c>
    </row>
    <row r="340" spans="1:5">
      <c r="A340" s="4">
        <v>3331</v>
      </c>
      <c r="B340" s="5">
        <v>112.75034545</v>
      </c>
      <c r="C340" s="5">
        <f t="shared" si="4"/>
        <v>167.69408372499998</v>
      </c>
      <c r="D340" s="5">
        <v>5.8927861999999998</v>
      </c>
      <c r="E340" s="6">
        <v>9.5884637999999995</v>
      </c>
    </row>
    <row r="341" spans="1:5">
      <c r="A341" s="4">
        <v>3332</v>
      </c>
      <c r="B341" s="5">
        <v>113.39694971999999</v>
      </c>
      <c r="C341" s="5">
        <f t="shared" si="4"/>
        <v>168.340687995</v>
      </c>
      <c r="D341" s="5">
        <v>5.4983232099999997</v>
      </c>
      <c r="E341" s="6">
        <v>9.9829267900000005</v>
      </c>
    </row>
    <row r="342" spans="1:5">
      <c r="A342" s="4">
        <v>3333</v>
      </c>
      <c r="B342" s="5">
        <v>114.01359042999999</v>
      </c>
      <c r="C342" s="5">
        <f t="shared" si="4"/>
        <v>168.95732870500001</v>
      </c>
      <c r="D342" s="5">
        <v>5.2741522099999996</v>
      </c>
      <c r="E342" s="6">
        <v>10.207097789999999</v>
      </c>
    </row>
    <row r="343" spans="1:5">
      <c r="A343" s="4">
        <v>3334</v>
      </c>
      <c r="B343" s="5">
        <v>114.68584279</v>
      </c>
      <c r="C343" s="5">
        <f t="shared" si="4"/>
        <v>169.629581065</v>
      </c>
      <c r="D343" s="5">
        <v>4.9713360700000004</v>
      </c>
      <c r="E343" s="6">
        <v>10.50991393</v>
      </c>
    </row>
    <row r="344" spans="1:5">
      <c r="A344" s="4">
        <v>3335</v>
      </c>
      <c r="B344" s="5">
        <v>115.54867281</v>
      </c>
      <c r="C344" s="5">
        <f t="shared" si="4"/>
        <v>170.49241108500001</v>
      </c>
      <c r="D344" s="5">
        <v>4.6863413300000003</v>
      </c>
      <c r="E344" s="6">
        <v>10.794908669999998</v>
      </c>
    </row>
    <row r="345" spans="1:5">
      <c r="A345" s="4">
        <v>3336</v>
      </c>
      <c r="B345" s="5">
        <v>115.54867281</v>
      </c>
      <c r="C345" s="5">
        <f t="shared" si="4"/>
        <v>170.49241108500001</v>
      </c>
      <c r="D345" s="5">
        <v>4.3380928299999999</v>
      </c>
      <c r="E345" s="6">
        <v>11.143157169999999</v>
      </c>
    </row>
    <row r="346" spans="1:5">
      <c r="A346" s="4">
        <v>3337</v>
      </c>
      <c r="B346" s="5">
        <v>115.54867281</v>
      </c>
      <c r="C346" s="5">
        <f t="shared" si="4"/>
        <v>170.49241108500001</v>
      </c>
      <c r="D346" s="5">
        <v>4.0998574899999998</v>
      </c>
      <c r="E346" s="6">
        <v>11.38139251</v>
      </c>
    </row>
    <row r="347" spans="1:5">
      <c r="A347" s="4">
        <v>3338</v>
      </c>
      <c r="B347" s="5">
        <v>115.54867281</v>
      </c>
      <c r="C347" s="5">
        <f t="shared" si="4"/>
        <v>170.49241108500001</v>
      </c>
      <c r="D347" s="5">
        <v>4.1580321900000001</v>
      </c>
      <c r="E347" s="6">
        <v>11.323217809999999</v>
      </c>
    </row>
    <row r="348" spans="1:5">
      <c r="A348" s="4">
        <v>3339</v>
      </c>
      <c r="B348" s="5">
        <v>117.85138253</v>
      </c>
      <c r="C348" s="5">
        <f t="shared" si="4"/>
        <v>172.79512080500001</v>
      </c>
      <c r="D348" s="5">
        <v>3.9502548200000001</v>
      </c>
      <c r="E348" s="6">
        <v>11.53099518</v>
      </c>
    </row>
    <row r="349" spans="1:5">
      <c r="A349" s="4">
        <v>3340</v>
      </c>
      <c r="B349" s="5">
        <v>117.85138253</v>
      </c>
      <c r="C349" s="5">
        <f t="shared" si="4"/>
        <v>172.79512080500001</v>
      </c>
      <c r="D349" s="5">
        <v>3.8682229299999999</v>
      </c>
      <c r="E349" s="6">
        <v>11.613027069999999</v>
      </c>
    </row>
    <row r="350" spans="1:5">
      <c r="A350" s="4">
        <v>3341</v>
      </c>
      <c r="B350" s="5">
        <v>119.43226882</v>
      </c>
      <c r="C350" s="5">
        <f t="shared" si="4"/>
        <v>174.37600709500001</v>
      </c>
      <c r="D350" s="5">
        <v>3.8348439299999999</v>
      </c>
      <c r="E350" s="6">
        <v>11.646406069999999</v>
      </c>
    </row>
    <row r="351" spans="1:5">
      <c r="A351" s="4">
        <v>3342</v>
      </c>
      <c r="B351" s="5">
        <v>120.09376586</v>
      </c>
      <c r="C351" s="5">
        <f t="shared" si="4"/>
        <v>175.03750413500001</v>
      </c>
      <c r="D351" s="5">
        <v>3.87545334</v>
      </c>
      <c r="E351" s="6">
        <v>11.605796659999999</v>
      </c>
    </row>
    <row r="352" spans="1:5">
      <c r="A352" s="4">
        <v>3343</v>
      </c>
      <c r="B352" s="5">
        <v>120.85551791</v>
      </c>
      <c r="C352" s="5">
        <f t="shared" si="4"/>
        <v>175.79925618499999</v>
      </c>
      <c r="D352" s="5">
        <v>3.90726716</v>
      </c>
      <c r="E352" s="6">
        <v>11.573982839999999</v>
      </c>
    </row>
    <row r="353" spans="1:5">
      <c r="A353" s="4">
        <v>3344</v>
      </c>
      <c r="B353" s="5">
        <v>120.85551791</v>
      </c>
      <c r="C353" s="5">
        <f t="shared" si="4"/>
        <v>175.79925618499999</v>
      </c>
      <c r="D353" s="5">
        <v>3.9234066599999999</v>
      </c>
      <c r="E353" s="6">
        <v>11.55784334</v>
      </c>
    </row>
    <row r="354" spans="1:5">
      <c r="A354" s="4">
        <v>3345</v>
      </c>
      <c r="B354" s="5">
        <v>120.85551791</v>
      </c>
      <c r="C354" s="5">
        <f t="shared" si="4"/>
        <v>175.79925618499999</v>
      </c>
      <c r="D354" s="5">
        <v>4.0526069900000001</v>
      </c>
      <c r="E354" s="6">
        <v>11.428643009999998</v>
      </c>
    </row>
    <row r="355" spans="1:5">
      <c r="A355" s="4">
        <v>3346</v>
      </c>
      <c r="B355" s="5">
        <v>120.85551791</v>
      </c>
      <c r="C355" s="5">
        <f t="shared" si="4"/>
        <v>175.79925618499999</v>
      </c>
      <c r="D355" s="5">
        <v>4.1280663799999999</v>
      </c>
      <c r="E355" s="6">
        <v>11.353183619999999</v>
      </c>
    </row>
    <row r="356" spans="1:5">
      <c r="A356" s="4">
        <v>3347</v>
      </c>
      <c r="B356" s="5">
        <v>122.83386290999999</v>
      </c>
      <c r="C356" s="5">
        <f t="shared" si="4"/>
        <v>177.77760118499998</v>
      </c>
      <c r="D356" s="5">
        <v>4.1708409299999998</v>
      </c>
      <c r="E356" s="6">
        <v>11.310409069999999</v>
      </c>
    </row>
    <row r="357" spans="1:5">
      <c r="A357" s="4">
        <v>3348</v>
      </c>
      <c r="B357" s="5">
        <v>123.62724885999999</v>
      </c>
      <c r="C357" s="5">
        <f t="shared" si="4"/>
        <v>178.570987135</v>
      </c>
      <c r="D357" s="5">
        <v>4.2687506199999996</v>
      </c>
      <c r="E357" s="6">
        <v>11.212499380000001</v>
      </c>
    </row>
    <row r="358" spans="1:5">
      <c r="A358" s="4">
        <v>3349</v>
      </c>
      <c r="B358" s="5">
        <v>124.5633062</v>
      </c>
      <c r="C358" s="5">
        <f t="shared" si="4"/>
        <v>179.50704447499999</v>
      </c>
      <c r="D358" s="5">
        <v>4.3595977100000001</v>
      </c>
      <c r="E358" s="6">
        <v>11.12165229</v>
      </c>
    </row>
    <row r="359" spans="1:5">
      <c r="A359" s="4">
        <v>3350</v>
      </c>
      <c r="B359" s="5">
        <v>124.5633062</v>
      </c>
      <c r="C359" s="5">
        <f t="shared" si="4"/>
        <v>179.50704447499999</v>
      </c>
      <c r="D359" s="5">
        <v>4.4877997499999998</v>
      </c>
      <c r="E359" s="6">
        <v>10.993450249999999</v>
      </c>
    </row>
    <row r="360" spans="1:5">
      <c r="A360" s="4">
        <v>3351</v>
      </c>
      <c r="B360" s="5">
        <v>125.65485495999999</v>
      </c>
      <c r="C360" s="5">
        <f t="shared" ref="C360:C423" si="5">B360+$C$38</f>
        <v>180.59859323500001</v>
      </c>
      <c r="D360" s="5">
        <v>4.5280747000000003</v>
      </c>
      <c r="E360" s="6">
        <v>10.953175299999998</v>
      </c>
    </row>
    <row r="361" spans="1:5">
      <c r="A361" s="4">
        <v>3352</v>
      </c>
      <c r="B361" s="5">
        <v>125.65485495999999</v>
      </c>
      <c r="C361" s="5">
        <f t="shared" si="5"/>
        <v>180.59859323500001</v>
      </c>
      <c r="D361" s="5">
        <v>4.5098640200000002</v>
      </c>
      <c r="E361" s="6">
        <v>10.971385979999999</v>
      </c>
    </row>
    <row r="362" spans="1:5">
      <c r="A362" s="4">
        <v>3353</v>
      </c>
      <c r="B362" s="5">
        <v>125.65485495999999</v>
      </c>
      <c r="C362" s="5">
        <f t="shared" si="5"/>
        <v>180.59859323500001</v>
      </c>
      <c r="D362" s="5">
        <v>4.6251063200000004</v>
      </c>
      <c r="E362" s="6">
        <v>10.856143679999999</v>
      </c>
    </row>
    <row r="363" spans="1:5">
      <c r="A363" s="4">
        <v>3354</v>
      </c>
      <c r="B363" s="5">
        <v>127.24174443</v>
      </c>
      <c r="C363" s="5">
        <f t="shared" si="5"/>
        <v>182.185482705</v>
      </c>
      <c r="D363" s="5">
        <v>4.7251496499999996</v>
      </c>
      <c r="E363" s="6">
        <v>10.756100350000001</v>
      </c>
    </row>
    <row r="364" spans="1:5">
      <c r="A364" s="4">
        <v>3355</v>
      </c>
      <c r="B364" s="5">
        <v>127.87041913</v>
      </c>
      <c r="C364" s="5">
        <f t="shared" si="5"/>
        <v>182.814157405</v>
      </c>
      <c r="D364" s="5">
        <v>4.6440699900000002</v>
      </c>
      <c r="E364" s="6">
        <v>10.837180009999999</v>
      </c>
    </row>
    <row r="365" spans="1:5">
      <c r="A365" s="4">
        <v>3356</v>
      </c>
      <c r="B365" s="5">
        <v>127.87041913</v>
      </c>
      <c r="C365" s="5">
        <f t="shared" si="5"/>
        <v>182.814157405</v>
      </c>
      <c r="D365" s="5">
        <v>4.7770329800000004</v>
      </c>
      <c r="E365" s="6">
        <v>10.704217019999998</v>
      </c>
    </row>
    <row r="366" spans="1:5">
      <c r="A366" s="4">
        <v>3357</v>
      </c>
      <c r="B366" s="5">
        <v>128.22225410999999</v>
      </c>
      <c r="C366" s="5">
        <f t="shared" si="5"/>
        <v>183.16599238499998</v>
      </c>
      <c r="D366" s="5">
        <v>4.8490336300000001</v>
      </c>
      <c r="E366" s="6">
        <v>10.632216369999998</v>
      </c>
    </row>
    <row r="367" spans="1:5">
      <c r="A367" s="4">
        <v>3358</v>
      </c>
      <c r="B367" s="5">
        <v>128.33275361</v>
      </c>
      <c r="C367" s="5">
        <f t="shared" si="5"/>
        <v>183.27649188499998</v>
      </c>
      <c r="D367" s="5">
        <v>4.7778378799999999</v>
      </c>
      <c r="E367" s="6">
        <v>10.703412119999999</v>
      </c>
    </row>
    <row r="368" spans="1:5">
      <c r="A368" s="4">
        <v>3359</v>
      </c>
      <c r="B368" s="5">
        <v>128.35544694999999</v>
      </c>
      <c r="C368" s="5">
        <f t="shared" si="5"/>
        <v>183.29918522499997</v>
      </c>
      <c r="D368" s="5">
        <v>4.7237698400000001</v>
      </c>
      <c r="E368" s="6">
        <v>10.75748016</v>
      </c>
    </row>
    <row r="369" spans="1:5">
      <c r="A369" s="4">
        <v>3360</v>
      </c>
      <c r="B369" s="5">
        <v>128.35544694999999</v>
      </c>
      <c r="C369" s="5">
        <f t="shared" si="5"/>
        <v>183.29918522499997</v>
      </c>
      <c r="D369" s="5">
        <v>4.80057636</v>
      </c>
      <c r="E369" s="6">
        <v>10.680673639999998</v>
      </c>
    </row>
    <row r="370" spans="1:5">
      <c r="A370" s="4">
        <v>3361</v>
      </c>
      <c r="B370" s="5">
        <v>127.92472404</v>
      </c>
      <c r="C370" s="5">
        <f t="shared" si="5"/>
        <v>182.86846231499999</v>
      </c>
      <c r="D370" s="5">
        <v>4.8469619399999999</v>
      </c>
      <c r="E370" s="6">
        <v>10.634288059999999</v>
      </c>
    </row>
    <row r="371" spans="1:5">
      <c r="A371" s="4">
        <v>3362</v>
      </c>
      <c r="B371" s="5">
        <v>128.05466007000001</v>
      </c>
      <c r="C371" s="5">
        <f t="shared" si="5"/>
        <v>182.998398345</v>
      </c>
      <c r="D371" s="5">
        <v>4.8805651599999997</v>
      </c>
      <c r="E371" s="6">
        <v>10.60068484</v>
      </c>
    </row>
    <row r="372" spans="1:5">
      <c r="A372" s="4">
        <v>3363</v>
      </c>
      <c r="B372" s="5">
        <v>128.08656110999999</v>
      </c>
      <c r="C372" s="5">
        <f t="shared" si="5"/>
        <v>183.03029938499998</v>
      </c>
      <c r="D372" s="5">
        <v>4.7112970900000004</v>
      </c>
      <c r="E372" s="6">
        <v>10.769952909999999</v>
      </c>
    </row>
    <row r="373" spans="1:5">
      <c r="A373" s="4">
        <v>3364</v>
      </c>
      <c r="B373" s="5">
        <v>128.52473596999999</v>
      </c>
      <c r="C373" s="5">
        <f t="shared" si="5"/>
        <v>183.46847424499998</v>
      </c>
      <c r="D373" s="5">
        <v>4.7428162499999997</v>
      </c>
      <c r="E373" s="6">
        <v>10.738433749999999</v>
      </c>
    </row>
    <row r="374" spans="1:5" ht="15.75" thickBot="1">
      <c r="A374" s="7">
        <v>3365</v>
      </c>
      <c r="B374" s="8">
        <v>128.52473596999999</v>
      </c>
      <c r="C374" s="8">
        <f t="shared" si="5"/>
        <v>183.46847424499998</v>
      </c>
      <c r="D374" s="8">
        <v>4.69126026</v>
      </c>
      <c r="E374" s="9">
        <v>10.789989739999999</v>
      </c>
    </row>
    <row r="375" spans="1:5" hidden="1">
      <c r="A375">
        <v>3366</v>
      </c>
      <c r="B375">
        <v>128.52473596999999</v>
      </c>
      <c r="C375">
        <f t="shared" si="5"/>
        <v>183.46847424499998</v>
      </c>
      <c r="D375">
        <v>-32768</v>
      </c>
      <c r="E375">
        <v>32783.481249999997</v>
      </c>
    </row>
    <row r="376" spans="1:5" hidden="1">
      <c r="A376">
        <v>3367</v>
      </c>
      <c r="B376">
        <v>128.52473596999999</v>
      </c>
      <c r="C376">
        <f t="shared" si="5"/>
        <v>183.46847424499998</v>
      </c>
      <c r="D376">
        <v>-32768</v>
      </c>
      <c r="E376">
        <v>32783.481249999997</v>
      </c>
    </row>
    <row r="377" spans="1:5" ht="15.75" thickBot="1">
      <c r="A377" s="26">
        <v>3368</v>
      </c>
      <c r="B377" s="27">
        <v>131.52521612000001</v>
      </c>
      <c r="C377" s="27">
        <f t="shared" si="5"/>
        <v>186.46895439500003</v>
      </c>
      <c r="D377" s="27">
        <v>4.6269996300000003</v>
      </c>
      <c r="E377" s="28">
        <v>10.854250369999999</v>
      </c>
    </row>
    <row r="378" spans="1:5" hidden="1">
      <c r="A378">
        <v>3369</v>
      </c>
      <c r="B378">
        <v>131.52521612000001</v>
      </c>
      <c r="C378">
        <f t="shared" si="5"/>
        <v>186.46895439500003</v>
      </c>
      <c r="D378">
        <v>-32768</v>
      </c>
      <c r="E378">
        <v>32783.481249999997</v>
      </c>
    </row>
    <row r="379" spans="1:5" hidden="1">
      <c r="A379">
        <v>3370</v>
      </c>
      <c r="B379">
        <v>131.52521612000001</v>
      </c>
      <c r="C379">
        <f t="shared" si="5"/>
        <v>186.46895439500003</v>
      </c>
      <c r="D379">
        <v>-32768</v>
      </c>
      <c r="E379">
        <v>32783.481249999997</v>
      </c>
    </row>
    <row r="380" spans="1:5">
      <c r="A380" s="1">
        <v>3371</v>
      </c>
      <c r="B380" s="2">
        <v>131.52521612000001</v>
      </c>
      <c r="C380" s="2">
        <f t="shared" si="5"/>
        <v>186.46895439500003</v>
      </c>
      <c r="D380" s="2">
        <v>3.7904034000000002</v>
      </c>
      <c r="E380" s="3">
        <v>11.690846599999999</v>
      </c>
    </row>
    <row r="381" spans="1:5">
      <c r="A381" s="4">
        <v>3372</v>
      </c>
      <c r="B381" s="5">
        <v>134.25379544</v>
      </c>
      <c r="C381" s="5">
        <f t="shared" si="5"/>
        <v>189.19753371500002</v>
      </c>
      <c r="D381" s="5">
        <v>3.5932815699999998</v>
      </c>
      <c r="E381" s="6">
        <v>11.887968429999999</v>
      </c>
    </row>
    <row r="382" spans="1:5" ht="15.75" thickBot="1">
      <c r="A382" s="7">
        <v>3373</v>
      </c>
      <c r="B382" s="8">
        <v>134.83814570000001</v>
      </c>
      <c r="C382" s="8">
        <f t="shared" si="5"/>
        <v>189.78188397500003</v>
      </c>
      <c r="D382" s="8">
        <v>3.7106125799999998</v>
      </c>
      <c r="E382" s="9">
        <v>11.77063742</v>
      </c>
    </row>
    <row r="383" spans="1:5" hidden="1">
      <c r="A383">
        <v>3374</v>
      </c>
      <c r="B383">
        <v>134.83814570000001</v>
      </c>
      <c r="C383">
        <f t="shared" si="5"/>
        <v>189.78188397500003</v>
      </c>
      <c r="D383">
        <v>-32768</v>
      </c>
      <c r="E383">
        <v>32783.481249999997</v>
      </c>
    </row>
    <row r="384" spans="1:5" hidden="1">
      <c r="A384">
        <v>3375</v>
      </c>
      <c r="B384">
        <v>134.83814570000001</v>
      </c>
      <c r="C384">
        <f t="shared" si="5"/>
        <v>189.78188397500003</v>
      </c>
      <c r="D384">
        <v>-32768</v>
      </c>
      <c r="E384">
        <v>32783.481249999997</v>
      </c>
    </row>
    <row r="385" spans="1:5">
      <c r="A385" s="1">
        <v>3376</v>
      </c>
      <c r="B385" s="2">
        <v>134.83814570000001</v>
      </c>
      <c r="C385" s="2">
        <f t="shared" si="5"/>
        <v>189.78188397500003</v>
      </c>
      <c r="D385" s="2">
        <v>3.54363136</v>
      </c>
      <c r="E385" s="3">
        <v>11.93761864</v>
      </c>
    </row>
    <row r="386" spans="1:5">
      <c r="A386" s="4">
        <v>3377</v>
      </c>
      <c r="B386" s="5">
        <v>134.83814570000001</v>
      </c>
      <c r="C386" s="5">
        <f t="shared" si="5"/>
        <v>189.78188397500003</v>
      </c>
      <c r="D386" s="5">
        <v>3.6035821100000001</v>
      </c>
      <c r="E386" s="6">
        <v>11.87766789</v>
      </c>
    </row>
    <row r="387" spans="1:5" ht="15.75" thickBot="1">
      <c r="A387" s="7">
        <v>3378</v>
      </c>
      <c r="B387" s="8">
        <v>137.04693248000001</v>
      </c>
      <c r="C387" s="8">
        <f t="shared" si="5"/>
        <v>191.990670755</v>
      </c>
      <c r="D387" s="8">
        <v>3.8028191100000002</v>
      </c>
      <c r="E387" s="9">
        <v>11.67843089</v>
      </c>
    </row>
    <row r="388" spans="1:5" hidden="1">
      <c r="A388">
        <v>3379</v>
      </c>
      <c r="B388">
        <v>137.04693248000001</v>
      </c>
      <c r="C388">
        <f t="shared" si="5"/>
        <v>191.990670755</v>
      </c>
      <c r="D388">
        <v>-32768</v>
      </c>
      <c r="E388">
        <v>32783.481249999997</v>
      </c>
    </row>
    <row r="389" spans="1:5" hidden="1">
      <c r="A389">
        <v>3380</v>
      </c>
      <c r="B389">
        <v>137.04693248000001</v>
      </c>
      <c r="C389">
        <f t="shared" si="5"/>
        <v>191.990670755</v>
      </c>
      <c r="D389">
        <v>-32768</v>
      </c>
      <c r="E389">
        <v>32783.481249999997</v>
      </c>
    </row>
    <row r="390" spans="1:5">
      <c r="A390" s="1">
        <v>3381</v>
      </c>
      <c r="B390" s="2">
        <v>137.04693248000001</v>
      </c>
      <c r="C390" s="2">
        <f t="shared" si="5"/>
        <v>191.990670755</v>
      </c>
      <c r="D390" s="2">
        <v>3.6877722300000002</v>
      </c>
      <c r="E390" s="3">
        <v>11.793477769999999</v>
      </c>
    </row>
    <row r="391" spans="1:5">
      <c r="A391" s="4">
        <v>3382</v>
      </c>
      <c r="B391" s="5">
        <v>137.69851811999999</v>
      </c>
      <c r="C391" s="5">
        <f t="shared" si="5"/>
        <v>192.642256395</v>
      </c>
      <c r="D391" s="5">
        <v>3.6369438999999999</v>
      </c>
      <c r="E391" s="6">
        <v>11.844306099999999</v>
      </c>
    </row>
    <row r="392" spans="1:5">
      <c r="A392" s="4">
        <v>3383</v>
      </c>
      <c r="B392" s="5">
        <v>137.94581528000001</v>
      </c>
      <c r="C392" s="5">
        <f t="shared" si="5"/>
        <v>192.88955355500002</v>
      </c>
      <c r="D392" s="5">
        <v>3.72639846</v>
      </c>
      <c r="E392" s="6">
        <v>11.754851539999999</v>
      </c>
    </row>
    <row r="393" spans="1:5" ht="15.75" thickBot="1">
      <c r="A393" s="7">
        <v>3384</v>
      </c>
      <c r="B393" s="8">
        <v>137.94581528000001</v>
      </c>
      <c r="C393" s="8">
        <f t="shared" si="5"/>
        <v>192.88955355500002</v>
      </c>
      <c r="D393" s="8">
        <v>3.87133321</v>
      </c>
      <c r="E393" s="9">
        <v>11.60991679</v>
      </c>
    </row>
    <row r="394" spans="1:5" hidden="1">
      <c r="A394">
        <v>3385</v>
      </c>
      <c r="B394">
        <v>137.94581528000001</v>
      </c>
      <c r="C394">
        <f t="shared" si="5"/>
        <v>192.88955355500002</v>
      </c>
      <c r="D394">
        <v>-32768</v>
      </c>
      <c r="E394">
        <v>32783.481249999997</v>
      </c>
    </row>
    <row r="395" spans="1:5" ht="15.75" thickBot="1">
      <c r="A395" s="26">
        <v>3386</v>
      </c>
      <c r="B395" s="27">
        <v>138.41365155</v>
      </c>
      <c r="C395" s="27">
        <f t="shared" si="5"/>
        <v>193.35738982499998</v>
      </c>
      <c r="D395" s="27">
        <v>4.0092742599999998</v>
      </c>
      <c r="E395" s="28">
        <v>11.47197574</v>
      </c>
    </row>
    <row r="396" spans="1:5" hidden="1">
      <c r="A396">
        <v>3387</v>
      </c>
      <c r="B396">
        <v>138.41365155</v>
      </c>
      <c r="C396">
        <f t="shared" si="5"/>
        <v>193.35738982499998</v>
      </c>
      <c r="D396">
        <v>-32768</v>
      </c>
      <c r="E396">
        <v>32783.481249999997</v>
      </c>
    </row>
    <row r="397" spans="1:5" ht="15.75" thickBot="1">
      <c r="A397" s="26">
        <v>3388</v>
      </c>
      <c r="B397" s="27">
        <v>138.41365155</v>
      </c>
      <c r="C397" s="27">
        <f t="shared" si="5"/>
        <v>193.35738982499998</v>
      </c>
      <c r="D397" s="27">
        <v>4.0859846099999997</v>
      </c>
      <c r="E397" s="28">
        <v>11.395265389999999</v>
      </c>
    </row>
    <row r="398" spans="1:5" hidden="1">
      <c r="A398">
        <v>3389</v>
      </c>
      <c r="B398">
        <v>138.41365155</v>
      </c>
      <c r="C398">
        <f t="shared" si="5"/>
        <v>193.35738982499998</v>
      </c>
      <c r="D398">
        <v>-32768</v>
      </c>
      <c r="E398">
        <v>32783.481249999997</v>
      </c>
    </row>
    <row r="399" spans="1:5" ht="15.75" thickBot="1">
      <c r="A399" s="26">
        <v>3390</v>
      </c>
      <c r="B399" s="27">
        <v>138.41365155</v>
      </c>
      <c r="C399" s="27">
        <f t="shared" si="5"/>
        <v>193.35738982499998</v>
      </c>
      <c r="D399" s="27">
        <v>4.0709151500000003</v>
      </c>
      <c r="E399" s="28">
        <v>11.410334849999998</v>
      </c>
    </row>
    <row r="400" spans="1:5" hidden="1">
      <c r="A400">
        <v>3391</v>
      </c>
      <c r="B400">
        <v>138.41365155</v>
      </c>
      <c r="C400">
        <f t="shared" si="5"/>
        <v>193.35738982499998</v>
      </c>
      <c r="D400">
        <v>-32768</v>
      </c>
      <c r="E400">
        <v>32783.481249999997</v>
      </c>
    </row>
    <row r="401" spans="1:5" hidden="1">
      <c r="A401">
        <v>3392</v>
      </c>
      <c r="B401">
        <v>138.41365155</v>
      </c>
      <c r="C401">
        <f t="shared" si="5"/>
        <v>193.35738982499998</v>
      </c>
      <c r="D401">
        <v>-32768</v>
      </c>
      <c r="E401">
        <v>32783.481249999997</v>
      </c>
    </row>
    <row r="402" spans="1:5" hidden="1">
      <c r="A402">
        <v>3393</v>
      </c>
      <c r="B402">
        <v>138.41365155</v>
      </c>
      <c r="C402">
        <f t="shared" si="5"/>
        <v>193.35738982499998</v>
      </c>
      <c r="D402">
        <v>-32768</v>
      </c>
      <c r="E402">
        <v>32783.481249999997</v>
      </c>
    </row>
    <row r="403" spans="1:5" hidden="1">
      <c r="A403">
        <v>3394</v>
      </c>
      <c r="B403">
        <v>138.41365155</v>
      </c>
      <c r="C403">
        <f t="shared" si="5"/>
        <v>193.35738982499998</v>
      </c>
      <c r="D403">
        <v>-32768</v>
      </c>
      <c r="E403">
        <v>32783.481249999997</v>
      </c>
    </row>
    <row r="404" spans="1:5" hidden="1">
      <c r="A404">
        <v>3395</v>
      </c>
      <c r="B404">
        <v>138.41365155</v>
      </c>
      <c r="C404">
        <f t="shared" si="5"/>
        <v>193.35738982499998</v>
      </c>
      <c r="D404">
        <v>-32768</v>
      </c>
      <c r="E404">
        <v>32783.481249999997</v>
      </c>
    </row>
    <row r="405" spans="1:5">
      <c r="A405" s="1">
        <v>3396</v>
      </c>
      <c r="B405" s="2">
        <v>138.41365155</v>
      </c>
      <c r="C405" s="2">
        <f t="shared" si="5"/>
        <v>193.35738982499998</v>
      </c>
      <c r="D405" s="2">
        <v>3.9977042800000002</v>
      </c>
      <c r="E405" s="3">
        <v>11.483545719999999</v>
      </c>
    </row>
    <row r="406" spans="1:5" ht="15.75" thickBot="1">
      <c r="A406" s="7">
        <v>3397</v>
      </c>
      <c r="B406" s="8">
        <v>138.41365155</v>
      </c>
      <c r="C406" s="8">
        <f t="shared" si="5"/>
        <v>193.35738982499998</v>
      </c>
      <c r="D406" s="8">
        <v>4.2680184900000002</v>
      </c>
      <c r="E406" s="9">
        <v>11.21323151</v>
      </c>
    </row>
    <row r="407" spans="1:5" hidden="1">
      <c r="A407">
        <v>3398</v>
      </c>
      <c r="B407">
        <v>138.41365155</v>
      </c>
      <c r="C407">
        <f t="shared" si="5"/>
        <v>193.35738982499998</v>
      </c>
      <c r="D407">
        <v>-32768</v>
      </c>
      <c r="E407">
        <v>32783.481249999997</v>
      </c>
    </row>
    <row r="408" spans="1:5" hidden="1">
      <c r="A408">
        <v>3399</v>
      </c>
      <c r="B408">
        <v>138.41365155</v>
      </c>
      <c r="C408">
        <f t="shared" si="5"/>
        <v>193.35738982499998</v>
      </c>
      <c r="D408">
        <v>-32768</v>
      </c>
      <c r="E408">
        <v>32783.481249999997</v>
      </c>
    </row>
    <row r="409" spans="1:5">
      <c r="A409" s="1">
        <v>3400</v>
      </c>
      <c r="B409" s="2">
        <v>138.41365155</v>
      </c>
      <c r="C409" s="2">
        <f t="shared" si="5"/>
        <v>193.35738982499998</v>
      </c>
      <c r="D409" s="2">
        <v>4.3522662499999996</v>
      </c>
      <c r="E409" s="3">
        <v>11.12898375</v>
      </c>
    </row>
    <row r="410" spans="1:5">
      <c r="A410" s="4">
        <v>3401</v>
      </c>
      <c r="B410" s="5">
        <v>140.70750681000001</v>
      </c>
      <c r="C410" s="5">
        <f t="shared" si="5"/>
        <v>195.65124508500003</v>
      </c>
      <c r="D410" s="5">
        <v>5.0761257999999998</v>
      </c>
      <c r="E410" s="6">
        <v>10.405124199999999</v>
      </c>
    </row>
    <row r="411" spans="1:5">
      <c r="A411" s="4">
        <v>3402</v>
      </c>
      <c r="B411" s="5">
        <v>140.88179911</v>
      </c>
      <c r="C411" s="5">
        <f t="shared" si="5"/>
        <v>195.82553738500002</v>
      </c>
      <c r="D411" s="5">
        <v>4.1942683599999997</v>
      </c>
      <c r="E411" s="6">
        <v>11.28698164</v>
      </c>
    </row>
    <row r="412" spans="1:5">
      <c r="A412" s="4">
        <v>3403</v>
      </c>
      <c r="B412" s="5">
        <v>141.29108866000001</v>
      </c>
      <c r="C412" s="5">
        <f t="shared" si="5"/>
        <v>196.234826935</v>
      </c>
      <c r="D412" s="5">
        <v>4.2931467999999997</v>
      </c>
      <c r="E412" s="6">
        <v>11.1881032</v>
      </c>
    </row>
    <row r="413" spans="1:5" ht="15.75" thickBot="1">
      <c r="A413" s="7">
        <v>3404</v>
      </c>
      <c r="B413" s="8">
        <v>141.29108866000001</v>
      </c>
      <c r="C413" s="8">
        <f t="shared" si="5"/>
        <v>196.234826935</v>
      </c>
      <c r="D413" s="8">
        <v>4.3740215899999999</v>
      </c>
      <c r="E413" s="9">
        <v>11.107228409999999</v>
      </c>
    </row>
    <row r="414" spans="1:5" hidden="1">
      <c r="A414">
        <v>3405</v>
      </c>
      <c r="B414">
        <v>141.29108866000001</v>
      </c>
      <c r="C414">
        <f t="shared" si="5"/>
        <v>196.234826935</v>
      </c>
      <c r="D414">
        <v>-32768</v>
      </c>
      <c r="E414">
        <v>32783.481249999997</v>
      </c>
    </row>
    <row r="415" spans="1:5">
      <c r="A415" s="1">
        <v>3406</v>
      </c>
      <c r="B415" s="2">
        <v>141.29108866000001</v>
      </c>
      <c r="C415" s="2">
        <f t="shared" si="5"/>
        <v>196.234826935</v>
      </c>
      <c r="D415" s="2">
        <v>4.0931728300000003</v>
      </c>
      <c r="E415" s="3">
        <v>11.388077169999999</v>
      </c>
    </row>
    <row r="416" spans="1:5">
      <c r="A416" s="4">
        <v>3407</v>
      </c>
      <c r="B416" s="5">
        <v>142.01866989000001</v>
      </c>
      <c r="C416" s="5">
        <f t="shared" si="5"/>
        <v>196.962408165</v>
      </c>
      <c r="D416" s="5">
        <v>4.0931728300000003</v>
      </c>
      <c r="E416" s="6">
        <v>11.388077169999999</v>
      </c>
    </row>
    <row r="417" spans="1:5">
      <c r="A417" s="4">
        <v>3408</v>
      </c>
      <c r="B417" s="5">
        <v>142.01866989000001</v>
      </c>
      <c r="C417" s="5">
        <f t="shared" si="5"/>
        <v>196.962408165</v>
      </c>
      <c r="D417" s="5">
        <v>4.0487841900000001</v>
      </c>
      <c r="E417" s="6">
        <v>11.43246581</v>
      </c>
    </row>
    <row r="418" spans="1:5" ht="15.75" thickBot="1">
      <c r="A418" s="7">
        <v>3409</v>
      </c>
      <c r="B418" s="8">
        <v>142.01866989000001</v>
      </c>
      <c r="C418" s="8">
        <f t="shared" si="5"/>
        <v>196.962408165</v>
      </c>
      <c r="D418" s="8">
        <v>4.1734909499999997</v>
      </c>
      <c r="E418" s="9">
        <v>11.30775905</v>
      </c>
    </row>
    <row r="419" spans="1:5" hidden="1">
      <c r="A419">
        <v>3410</v>
      </c>
      <c r="B419">
        <v>142.01866989000001</v>
      </c>
      <c r="C419">
        <f t="shared" si="5"/>
        <v>196.962408165</v>
      </c>
      <c r="D419">
        <v>-32768</v>
      </c>
      <c r="E419">
        <v>32783.481249999997</v>
      </c>
    </row>
    <row r="420" spans="1:5" hidden="1">
      <c r="A420">
        <v>3411</v>
      </c>
      <c r="B420">
        <v>142.01866989000001</v>
      </c>
      <c r="C420">
        <f t="shared" si="5"/>
        <v>196.962408165</v>
      </c>
      <c r="D420">
        <v>-32768</v>
      </c>
      <c r="E420">
        <v>32783.481249999997</v>
      </c>
    </row>
    <row r="421" spans="1:5">
      <c r="A421" s="1">
        <v>3412</v>
      </c>
      <c r="B421" s="2">
        <v>142.19867922</v>
      </c>
      <c r="C421" s="2">
        <f t="shared" si="5"/>
        <v>197.14241749500002</v>
      </c>
      <c r="D421" s="2">
        <v>4.1302014099999997</v>
      </c>
      <c r="E421" s="3">
        <v>11.35104859</v>
      </c>
    </row>
    <row r="422" spans="1:5">
      <c r="A422" s="4">
        <v>3413</v>
      </c>
      <c r="B422" s="5">
        <v>142.19867922</v>
      </c>
      <c r="C422" s="5">
        <f t="shared" si="5"/>
        <v>197.14241749500002</v>
      </c>
      <c r="D422" s="5">
        <v>4.0953265500000002</v>
      </c>
      <c r="E422" s="6">
        <v>11.38592345</v>
      </c>
    </row>
    <row r="423" spans="1:5">
      <c r="A423" s="4">
        <v>3414</v>
      </c>
      <c r="B423" s="5">
        <v>142.53785846</v>
      </c>
      <c r="C423" s="5">
        <f t="shared" si="5"/>
        <v>197.48159673499998</v>
      </c>
      <c r="D423" s="5">
        <v>4.0468980500000002</v>
      </c>
      <c r="E423" s="6">
        <v>11.43435195</v>
      </c>
    </row>
    <row r="424" spans="1:5">
      <c r="A424" s="4">
        <v>3415</v>
      </c>
      <c r="B424" s="5">
        <v>142.53785846</v>
      </c>
      <c r="C424" s="5">
        <f t="shared" ref="C424:C487" si="6">B424+$C$38</f>
        <v>197.48159673499998</v>
      </c>
      <c r="D424" s="5">
        <v>4.0305767799999996</v>
      </c>
      <c r="E424" s="6">
        <v>11.450673219999999</v>
      </c>
    </row>
    <row r="425" spans="1:5" ht="15.75" thickBot="1">
      <c r="A425" s="7">
        <v>3416</v>
      </c>
      <c r="B425" s="8">
        <v>143.26012129</v>
      </c>
      <c r="C425" s="8">
        <f t="shared" si="6"/>
        <v>198.20385956500002</v>
      </c>
      <c r="D425" s="8">
        <v>4.0142163200000001</v>
      </c>
      <c r="E425" s="9">
        <v>11.46703368</v>
      </c>
    </row>
    <row r="426" spans="1:5" hidden="1">
      <c r="A426">
        <v>3417</v>
      </c>
      <c r="B426">
        <v>143.26012129</v>
      </c>
      <c r="C426">
        <f t="shared" si="6"/>
        <v>198.20385956500002</v>
      </c>
      <c r="D426">
        <v>-32768</v>
      </c>
      <c r="E426">
        <v>32783.481249999997</v>
      </c>
    </row>
    <row r="427" spans="1:5" hidden="1">
      <c r="A427">
        <v>3418</v>
      </c>
      <c r="B427">
        <v>143.26012129</v>
      </c>
      <c r="C427">
        <f t="shared" si="6"/>
        <v>198.20385956500002</v>
      </c>
      <c r="D427">
        <v>-32768</v>
      </c>
      <c r="E427">
        <v>32783.481249999997</v>
      </c>
    </row>
    <row r="428" spans="1:5">
      <c r="A428" s="1">
        <v>3419</v>
      </c>
      <c r="B428" s="2">
        <v>143.26012129</v>
      </c>
      <c r="C428" s="2">
        <f t="shared" si="6"/>
        <v>198.20385956500002</v>
      </c>
      <c r="D428" s="2">
        <v>4.05478454</v>
      </c>
      <c r="E428" s="3">
        <v>11.426465459999999</v>
      </c>
    </row>
    <row r="429" spans="1:5">
      <c r="A429" s="4">
        <v>3420</v>
      </c>
      <c r="B429" s="5">
        <v>144.59097546000001</v>
      </c>
      <c r="C429" s="5">
        <f t="shared" si="6"/>
        <v>199.53471373500003</v>
      </c>
      <c r="D429" s="5">
        <v>3.9825243399999999</v>
      </c>
      <c r="E429" s="6">
        <v>11.49872566</v>
      </c>
    </row>
    <row r="430" spans="1:5">
      <c r="A430" s="4">
        <v>3421</v>
      </c>
      <c r="B430" s="5">
        <v>144.91855862</v>
      </c>
      <c r="C430" s="5">
        <f t="shared" si="6"/>
        <v>199.86229689499999</v>
      </c>
      <c r="D430" s="5">
        <v>4.0709151500000003</v>
      </c>
      <c r="E430" s="6">
        <v>11.410334849999998</v>
      </c>
    </row>
    <row r="431" spans="1:5">
      <c r="A431" s="4">
        <v>3422</v>
      </c>
      <c r="B431" s="5">
        <v>145.26396990999999</v>
      </c>
      <c r="C431" s="5">
        <f t="shared" si="6"/>
        <v>200.207708185</v>
      </c>
      <c r="D431" s="5">
        <v>4.0168269299999997</v>
      </c>
      <c r="E431" s="6">
        <v>11.464423069999999</v>
      </c>
    </row>
    <row r="432" spans="1:5">
      <c r="A432" s="4">
        <v>3423</v>
      </c>
      <c r="B432" s="5">
        <v>145.70955008999999</v>
      </c>
      <c r="C432" s="5">
        <f t="shared" si="6"/>
        <v>200.65328836499998</v>
      </c>
      <c r="D432" s="5">
        <v>4.0219044200000003</v>
      </c>
      <c r="E432" s="6">
        <v>11.459345579999999</v>
      </c>
    </row>
    <row r="433" spans="1:5">
      <c r="A433" s="4">
        <v>3424</v>
      </c>
      <c r="B433" s="5">
        <v>146.10937009</v>
      </c>
      <c r="C433" s="5">
        <f t="shared" si="6"/>
        <v>201.05310836500001</v>
      </c>
      <c r="D433" s="5">
        <v>3.9484612000000001</v>
      </c>
      <c r="E433" s="6">
        <v>11.532788799999999</v>
      </c>
    </row>
    <row r="434" spans="1:5">
      <c r="A434" s="4">
        <v>3425</v>
      </c>
      <c r="B434" s="5">
        <v>146.56968752</v>
      </c>
      <c r="C434" s="5">
        <f t="shared" si="6"/>
        <v>201.51342579499999</v>
      </c>
      <c r="D434" s="5">
        <v>4.0349577200000004</v>
      </c>
      <c r="E434" s="6">
        <v>11.446292279999998</v>
      </c>
    </row>
    <row r="435" spans="1:5">
      <c r="A435" s="4">
        <v>3426</v>
      </c>
      <c r="B435" s="5">
        <v>147.03883991999999</v>
      </c>
      <c r="C435" s="5">
        <f t="shared" si="6"/>
        <v>201.98257819499997</v>
      </c>
      <c r="D435" s="5">
        <v>3.8437870300000001</v>
      </c>
      <c r="E435" s="6">
        <v>11.63746297</v>
      </c>
    </row>
    <row r="436" spans="1:5">
      <c r="A436" s="4">
        <v>3427</v>
      </c>
      <c r="B436" s="5">
        <v>147.46826193999999</v>
      </c>
      <c r="C436" s="5">
        <f t="shared" si="6"/>
        <v>202.41200021499998</v>
      </c>
      <c r="D436" s="5">
        <v>4.05478454</v>
      </c>
      <c r="E436" s="6">
        <v>11.426465459999999</v>
      </c>
    </row>
    <row r="437" spans="1:5">
      <c r="A437" s="4">
        <v>3428</v>
      </c>
      <c r="B437" s="5">
        <v>147.93999574</v>
      </c>
      <c r="C437" s="5">
        <f t="shared" si="6"/>
        <v>202.88373401500002</v>
      </c>
      <c r="D437" s="5">
        <v>3.9234066599999999</v>
      </c>
      <c r="E437" s="6">
        <v>11.55784334</v>
      </c>
    </row>
    <row r="438" spans="1:5">
      <c r="A438" s="4">
        <v>3429</v>
      </c>
      <c r="B438" s="5">
        <v>148.37927155</v>
      </c>
      <c r="C438" s="5">
        <f t="shared" si="6"/>
        <v>203.32300982499999</v>
      </c>
      <c r="D438" s="5">
        <v>3.9707508699999998</v>
      </c>
      <c r="E438" s="6">
        <v>11.510499129999999</v>
      </c>
    </row>
    <row r="439" spans="1:5">
      <c r="A439" s="4">
        <v>3430</v>
      </c>
      <c r="B439" s="5">
        <v>148.88224278000001</v>
      </c>
      <c r="C439" s="5">
        <f t="shared" si="6"/>
        <v>203.825981055</v>
      </c>
      <c r="D439" s="5">
        <v>3.8999749700000002</v>
      </c>
      <c r="E439" s="6">
        <v>11.581275029999999</v>
      </c>
    </row>
    <row r="440" spans="1:5">
      <c r="A440" s="4">
        <v>3431</v>
      </c>
      <c r="B440" s="5">
        <v>148.88224278000001</v>
      </c>
      <c r="C440" s="5">
        <f t="shared" si="6"/>
        <v>203.825981055</v>
      </c>
      <c r="D440" s="5">
        <v>3.9825243399999999</v>
      </c>
      <c r="E440" s="6">
        <v>11.49872566</v>
      </c>
    </row>
    <row r="441" spans="1:5">
      <c r="A441" s="4">
        <v>3432</v>
      </c>
      <c r="B441" s="5">
        <v>150.31232208</v>
      </c>
      <c r="C441" s="5">
        <f t="shared" si="6"/>
        <v>205.25606035499999</v>
      </c>
      <c r="D441" s="5">
        <v>3.9502548200000001</v>
      </c>
      <c r="E441" s="6">
        <v>11.53099518</v>
      </c>
    </row>
    <row r="442" spans="1:5">
      <c r="A442" s="4">
        <v>3433</v>
      </c>
      <c r="B442" s="5">
        <v>150.62046154999999</v>
      </c>
      <c r="C442" s="5">
        <f t="shared" si="6"/>
        <v>205.564199825</v>
      </c>
      <c r="D442" s="5">
        <v>3.9274159399999999</v>
      </c>
      <c r="E442" s="6">
        <v>11.55383406</v>
      </c>
    </row>
    <row r="443" spans="1:5">
      <c r="A443" s="4">
        <v>3434</v>
      </c>
      <c r="B443" s="5">
        <v>150.95285491000001</v>
      </c>
      <c r="C443" s="5">
        <f t="shared" si="6"/>
        <v>205.89659318500003</v>
      </c>
      <c r="D443" s="5">
        <v>4.01499922</v>
      </c>
      <c r="E443" s="6">
        <v>11.466250779999999</v>
      </c>
    </row>
    <row r="444" spans="1:5">
      <c r="A444" s="4">
        <v>3435</v>
      </c>
      <c r="B444" s="5">
        <v>151.21653463000001</v>
      </c>
      <c r="C444" s="5">
        <f t="shared" si="6"/>
        <v>206.160272905</v>
      </c>
      <c r="D444" s="5">
        <v>3.9410966200000002</v>
      </c>
      <c r="E444" s="6">
        <v>11.54015338</v>
      </c>
    </row>
    <row r="445" spans="1:5">
      <c r="A445" s="4">
        <v>3436</v>
      </c>
      <c r="B445" s="5">
        <v>151.43564495999999</v>
      </c>
      <c r="C445" s="5">
        <f t="shared" si="6"/>
        <v>206.37938323499998</v>
      </c>
      <c r="D445" s="5">
        <v>3.9392988999999998</v>
      </c>
      <c r="E445" s="6">
        <v>11.541951099999999</v>
      </c>
    </row>
    <row r="446" spans="1:5">
      <c r="A446" s="4">
        <v>3437</v>
      </c>
      <c r="B446" s="5">
        <v>151.94328655999999</v>
      </c>
      <c r="C446" s="5">
        <f t="shared" si="6"/>
        <v>206.88702483499998</v>
      </c>
      <c r="D446" s="5">
        <v>3.9707508699999998</v>
      </c>
      <c r="E446" s="6">
        <v>11.510499129999999</v>
      </c>
    </row>
    <row r="447" spans="1:5">
      <c r="A447" s="4">
        <v>3438</v>
      </c>
      <c r="B447" s="5">
        <v>152.36127435</v>
      </c>
      <c r="C447" s="5">
        <f t="shared" si="6"/>
        <v>207.30501262500002</v>
      </c>
      <c r="D447" s="5">
        <v>3.90726716</v>
      </c>
      <c r="E447" s="6">
        <v>11.573982839999999</v>
      </c>
    </row>
    <row r="448" spans="1:5">
      <c r="A448" s="4">
        <v>3439</v>
      </c>
      <c r="B448" s="5">
        <v>153.02340316999999</v>
      </c>
      <c r="C448" s="5">
        <f t="shared" si="6"/>
        <v>207.96714144499998</v>
      </c>
      <c r="D448" s="5">
        <v>3.90726716</v>
      </c>
      <c r="E448" s="6">
        <v>11.573982839999999</v>
      </c>
    </row>
    <row r="449" spans="1:5">
      <c r="A449" s="4">
        <v>3440</v>
      </c>
      <c r="B449" s="5">
        <v>153.43843543</v>
      </c>
      <c r="C449" s="5">
        <f t="shared" si="6"/>
        <v>208.38217370500001</v>
      </c>
      <c r="D449" s="5">
        <v>3.8079431800000001</v>
      </c>
      <c r="E449" s="6">
        <v>11.673306819999999</v>
      </c>
    </row>
    <row r="450" spans="1:5" ht="15.75" thickBot="1">
      <c r="A450" s="7">
        <v>3441</v>
      </c>
      <c r="B450" s="8">
        <v>153.93152348000001</v>
      </c>
      <c r="C450" s="8">
        <f t="shared" si="6"/>
        <v>208.875261755</v>
      </c>
      <c r="D450" s="8">
        <v>3.7678432700000002</v>
      </c>
      <c r="E450" s="9">
        <v>11.713406729999999</v>
      </c>
    </row>
    <row r="451" spans="1:5" hidden="1">
      <c r="A451">
        <v>3442</v>
      </c>
      <c r="B451">
        <v>153.93152348000001</v>
      </c>
      <c r="C451">
        <f t="shared" si="6"/>
        <v>208.875261755</v>
      </c>
      <c r="D451">
        <v>-32768</v>
      </c>
      <c r="E451">
        <v>32783.481249999997</v>
      </c>
    </row>
    <row r="452" spans="1:5">
      <c r="A452" s="1">
        <v>3443</v>
      </c>
      <c r="B452" s="2">
        <v>154.76383970000001</v>
      </c>
      <c r="C452" s="2">
        <f t="shared" si="6"/>
        <v>209.70757797499999</v>
      </c>
      <c r="D452" s="2">
        <v>3.60838057</v>
      </c>
      <c r="E452" s="3">
        <v>11.87286943</v>
      </c>
    </row>
    <row r="453" spans="1:5">
      <c r="A453" s="4">
        <v>3444</v>
      </c>
      <c r="B453" s="5">
        <v>155.37863755999999</v>
      </c>
      <c r="C453" s="5">
        <f t="shared" si="6"/>
        <v>210.322375835</v>
      </c>
      <c r="D453" s="5">
        <v>3.76836276</v>
      </c>
      <c r="E453" s="6">
        <v>11.712887239999999</v>
      </c>
    </row>
    <row r="454" spans="1:5">
      <c r="A454" s="4">
        <v>3445</v>
      </c>
      <c r="B454" s="5">
        <v>155.76410769</v>
      </c>
      <c r="C454" s="5">
        <f t="shared" si="6"/>
        <v>210.70784596499999</v>
      </c>
      <c r="D454" s="5">
        <v>3.5932815699999998</v>
      </c>
      <c r="E454" s="6">
        <v>11.887968429999999</v>
      </c>
    </row>
    <row r="455" spans="1:5">
      <c r="A455" s="4">
        <v>3446</v>
      </c>
      <c r="B455" s="5">
        <v>156.37516305</v>
      </c>
      <c r="C455" s="5">
        <f t="shared" si="6"/>
        <v>211.31890132500001</v>
      </c>
      <c r="D455" s="5">
        <v>3.56399569</v>
      </c>
      <c r="E455" s="6">
        <v>11.917254309999999</v>
      </c>
    </row>
    <row r="456" spans="1:5">
      <c r="A456" s="4">
        <v>3447</v>
      </c>
      <c r="B456" s="5">
        <v>157.01228239</v>
      </c>
      <c r="C456" s="5">
        <f t="shared" si="6"/>
        <v>211.95602066499998</v>
      </c>
      <c r="D456" s="5">
        <v>3.57378676</v>
      </c>
      <c r="E456" s="6">
        <v>11.907463239999998</v>
      </c>
    </row>
    <row r="457" spans="1:5">
      <c r="A457" s="4">
        <v>3448</v>
      </c>
      <c r="B457" s="5">
        <v>157.72259084999999</v>
      </c>
      <c r="C457" s="5">
        <f t="shared" si="6"/>
        <v>212.666329125</v>
      </c>
      <c r="D457" s="5">
        <v>3.6137488699999998</v>
      </c>
      <c r="E457" s="6">
        <v>11.867501129999999</v>
      </c>
    </row>
    <row r="458" spans="1:5">
      <c r="A458" s="4">
        <v>3449</v>
      </c>
      <c r="B458" s="5">
        <v>158.50108974</v>
      </c>
      <c r="C458" s="5">
        <f t="shared" si="6"/>
        <v>213.44482801499998</v>
      </c>
      <c r="D458" s="5">
        <v>3.5324148100000001</v>
      </c>
      <c r="E458" s="6">
        <v>11.948835189999999</v>
      </c>
    </row>
    <row r="459" spans="1:5">
      <c r="A459" s="4">
        <v>3450</v>
      </c>
      <c r="B459" s="5">
        <v>159.10145262</v>
      </c>
      <c r="C459" s="5">
        <f t="shared" si="6"/>
        <v>214.04519089500002</v>
      </c>
      <c r="D459" s="5">
        <v>3.3678973299999999</v>
      </c>
      <c r="E459" s="6">
        <v>12.113352669999999</v>
      </c>
    </row>
    <row r="460" spans="1:5">
      <c r="A460" s="4">
        <v>3451</v>
      </c>
      <c r="B460" s="5">
        <v>159.65239675000001</v>
      </c>
      <c r="C460" s="5">
        <f t="shared" si="6"/>
        <v>214.59613502500002</v>
      </c>
      <c r="D460" s="5">
        <v>3.3998876899999999</v>
      </c>
      <c r="E460" s="6">
        <v>12.081362309999999</v>
      </c>
    </row>
    <row r="461" spans="1:5">
      <c r="A461" s="4">
        <v>3452</v>
      </c>
      <c r="B461" s="5">
        <v>160.22052486999999</v>
      </c>
      <c r="C461" s="5">
        <f t="shared" si="6"/>
        <v>215.16426314500001</v>
      </c>
      <c r="D461" s="5">
        <v>3.29331255</v>
      </c>
      <c r="E461" s="6">
        <v>12.18793745</v>
      </c>
    </row>
    <row r="462" spans="1:5">
      <c r="A462" s="4">
        <v>3453</v>
      </c>
      <c r="B462" s="5">
        <v>160.89281095999999</v>
      </c>
      <c r="C462" s="5">
        <f t="shared" si="6"/>
        <v>215.83654923500001</v>
      </c>
      <c r="D462" s="5">
        <v>3.5390777</v>
      </c>
      <c r="E462" s="6">
        <v>11.942172299999999</v>
      </c>
    </row>
    <row r="463" spans="1:5">
      <c r="A463" s="4">
        <v>3454</v>
      </c>
      <c r="B463" s="5">
        <v>161.44445830000001</v>
      </c>
      <c r="C463" s="5">
        <f t="shared" si="6"/>
        <v>216.38819657499999</v>
      </c>
      <c r="D463" s="5">
        <v>3.6128695799999999</v>
      </c>
      <c r="E463" s="6">
        <v>11.868380419999999</v>
      </c>
    </row>
    <row r="464" spans="1:5">
      <c r="A464" s="4">
        <v>3455</v>
      </c>
      <c r="B464" s="5">
        <v>161.94458369</v>
      </c>
      <c r="C464" s="5">
        <f t="shared" si="6"/>
        <v>216.88832196499999</v>
      </c>
      <c r="D464" s="5">
        <v>3.5603689100000002</v>
      </c>
      <c r="E464" s="6">
        <v>11.920881089999998</v>
      </c>
    </row>
    <row r="465" spans="1:5">
      <c r="A465" s="4">
        <v>3456</v>
      </c>
      <c r="B465" s="5">
        <v>162.52508753000001</v>
      </c>
      <c r="C465" s="5">
        <f t="shared" si="6"/>
        <v>217.46882580499999</v>
      </c>
      <c r="D465" s="5">
        <v>3.5700095100000002</v>
      </c>
      <c r="E465" s="6">
        <v>11.911240489999999</v>
      </c>
    </row>
    <row r="466" spans="1:5">
      <c r="A466" s="4">
        <v>3457</v>
      </c>
      <c r="B466" s="5">
        <v>163.04743391</v>
      </c>
      <c r="C466" s="5">
        <f t="shared" si="6"/>
        <v>217.99117218499998</v>
      </c>
      <c r="D466" s="5">
        <v>3.6375489600000002</v>
      </c>
      <c r="E466" s="6">
        <v>11.843701039999999</v>
      </c>
    </row>
    <row r="467" spans="1:5">
      <c r="A467" s="4">
        <v>3458</v>
      </c>
      <c r="B467" s="5">
        <v>163.57063636000001</v>
      </c>
      <c r="C467" s="5">
        <f t="shared" si="6"/>
        <v>218.51437463500002</v>
      </c>
      <c r="D467" s="5">
        <v>3.76165299</v>
      </c>
      <c r="E467" s="6">
        <v>11.719597009999999</v>
      </c>
    </row>
    <row r="468" spans="1:5">
      <c r="A468" s="4">
        <v>3459</v>
      </c>
      <c r="B468" s="5">
        <v>164.03050862000001</v>
      </c>
      <c r="C468" s="5">
        <f t="shared" si="6"/>
        <v>218.97424689500002</v>
      </c>
      <c r="D468" s="5">
        <v>3.7945695499999998</v>
      </c>
      <c r="E468" s="6">
        <v>11.686680449999999</v>
      </c>
    </row>
    <row r="469" spans="1:5">
      <c r="A469" s="4">
        <v>3460</v>
      </c>
      <c r="B469" s="5">
        <v>164.26443875000001</v>
      </c>
      <c r="C469" s="5">
        <f t="shared" si="6"/>
        <v>219.208177025</v>
      </c>
      <c r="D469" s="5">
        <v>3.7945695499999998</v>
      </c>
      <c r="E469" s="6">
        <v>11.686680449999999</v>
      </c>
    </row>
    <row r="470" spans="1:5">
      <c r="A470" s="4">
        <v>3461</v>
      </c>
      <c r="B470" s="5">
        <v>164.82660862</v>
      </c>
      <c r="C470" s="5">
        <f t="shared" si="6"/>
        <v>219.77034689499999</v>
      </c>
      <c r="D470" s="5">
        <v>3.69559908</v>
      </c>
      <c r="E470" s="6">
        <v>11.785650919999998</v>
      </c>
    </row>
    <row r="471" spans="1:5">
      <c r="A471" s="4">
        <v>3462</v>
      </c>
      <c r="B471" s="5">
        <v>165.29380481999999</v>
      </c>
      <c r="C471" s="5">
        <f t="shared" si="6"/>
        <v>220.23754309499998</v>
      </c>
      <c r="D471" s="5">
        <v>3.7686825000000002</v>
      </c>
      <c r="E471" s="6">
        <v>11.712567499999999</v>
      </c>
    </row>
    <row r="472" spans="1:5">
      <c r="A472" s="4">
        <v>3463</v>
      </c>
      <c r="B472" s="5">
        <v>165.74188511</v>
      </c>
      <c r="C472" s="5">
        <f t="shared" si="6"/>
        <v>220.68562338499999</v>
      </c>
      <c r="D472" s="5">
        <v>3.7350642700000001</v>
      </c>
      <c r="E472" s="6">
        <v>11.746185729999999</v>
      </c>
    </row>
    <row r="473" spans="1:5">
      <c r="A473" s="4">
        <v>3464</v>
      </c>
      <c r="B473" s="5">
        <v>166.17298574</v>
      </c>
      <c r="C473" s="5">
        <f t="shared" si="6"/>
        <v>221.11672401499999</v>
      </c>
      <c r="D473" s="5">
        <v>3.7833886200000002</v>
      </c>
      <c r="E473" s="6">
        <v>11.697861379999999</v>
      </c>
    </row>
    <row r="474" spans="1:5">
      <c r="A474" s="4">
        <v>3465</v>
      </c>
      <c r="B474" s="5">
        <v>166.60805984999999</v>
      </c>
      <c r="C474" s="5">
        <f t="shared" si="6"/>
        <v>221.551798125</v>
      </c>
      <c r="D474" s="5">
        <v>3.6852251100000002</v>
      </c>
      <c r="E474" s="6">
        <v>11.796024889999998</v>
      </c>
    </row>
    <row r="475" spans="1:5">
      <c r="A475" s="4">
        <v>3466</v>
      </c>
      <c r="B475" s="5">
        <v>167.04178350999999</v>
      </c>
      <c r="C475" s="5">
        <f t="shared" si="6"/>
        <v>221.985521785</v>
      </c>
      <c r="D475" s="5">
        <v>3.7350642700000001</v>
      </c>
      <c r="E475" s="6">
        <v>11.746185729999999</v>
      </c>
    </row>
    <row r="476" spans="1:5">
      <c r="A476" s="4">
        <v>3467</v>
      </c>
      <c r="B476" s="5">
        <v>167.04178350999999</v>
      </c>
      <c r="C476" s="5">
        <f t="shared" si="6"/>
        <v>221.985521785</v>
      </c>
      <c r="D476" s="5">
        <v>3.7280972700000001</v>
      </c>
      <c r="E476" s="6">
        <v>11.75315273</v>
      </c>
    </row>
    <row r="477" spans="1:5">
      <c r="A477" s="4">
        <v>3468</v>
      </c>
      <c r="B477" s="5">
        <v>167.88766759999999</v>
      </c>
      <c r="C477" s="5">
        <f t="shared" si="6"/>
        <v>222.83140587499997</v>
      </c>
      <c r="D477" s="5">
        <v>3.6529836499999999</v>
      </c>
      <c r="E477" s="6">
        <v>11.82826635</v>
      </c>
    </row>
    <row r="478" spans="1:5">
      <c r="A478" s="4">
        <v>3469</v>
      </c>
      <c r="B478" s="5">
        <v>168.29258415000001</v>
      </c>
      <c r="C478" s="5">
        <f t="shared" si="6"/>
        <v>223.23632242500003</v>
      </c>
      <c r="D478" s="5">
        <v>3.5210265399999998</v>
      </c>
      <c r="E478" s="6">
        <v>11.96022346</v>
      </c>
    </row>
    <row r="479" spans="1:5">
      <c r="A479" s="4">
        <v>3470</v>
      </c>
      <c r="B479" s="5">
        <v>168.72909211000001</v>
      </c>
      <c r="C479" s="5">
        <f t="shared" si="6"/>
        <v>223.672830385</v>
      </c>
      <c r="D479" s="5">
        <v>3.46553172</v>
      </c>
      <c r="E479" s="6">
        <v>12.01571828</v>
      </c>
    </row>
    <row r="480" spans="1:5">
      <c r="A480" s="4">
        <v>3471</v>
      </c>
      <c r="B480" s="5">
        <v>168.72909211000001</v>
      </c>
      <c r="C480" s="5">
        <f t="shared" si="6"/>
        <v>223.672830385</v>
      </c>
      <c r="D480" s="5">
        <v>3.4991507400000001</v>
      </c>
      <c r="E480" s="6">
        <v>11.982099259999998</v>
      </c>
    </row>
    <row r="481" spans="1:5">
      <c r="A481" s="4">
        <v>3472</v>
      </c>
      <c r="B481" s="5">
        <v>168.72909211000001</v>
      </c>
      <c r="C481" s="5">
        <f t="shared" si="6"/>
        <v>223.672830385</v>
      </c>
      <c r="D481" s="5">
        <v>3.46553172</v>
      </c>
      <c r="E481" s="6">
        <v>12.01571828</v>
      </c>
    </row>
    <row r="482" spans="1:5">
      <c r="A482" s="4">
        <v>3473</v>
      </c>
      <c r="B482" s="5">
        <v>170.23723125000001</v>
      </c>
      <c r="C482" s="5">
        <f t="shared" si="6"/>
        <v>225.18096952500002</v>
      </c>
      <c r="D482" s="5">
        <v>3.46553172</v>
      </c>
      <c r="E482" s="6">
        <v>12.01571828</v>
      </c>
    </row>
    <row r="483" spans="1:5">
      <c r="A483" s="4">
        <v>3474</v>
      </c>
      <c r="B483" s="5">
        <v>170.23723125000001</v>
      </c>
      <c r="C483" s="5">
        <f t="shared" si="6"/>
        <v>225.18096952500002</v>
      </c>
      <c r="D483" s="5">
        <v>3.4991507400000001</v>
      </c>
      <c r="E483" s="6">
        <v>11.982099259999998</v>
      </c>
    </row>
    <row r="484" spans="1:5">
      <c r="A484" s="4">
        <v>3475</v>
      </c>
      <c r="B484" s="5">
        <v>171.14947053</v>
      </c>
      <c r="C484" s="5">
        <f t="shared" si="6"/>
        <v>226.09320880500002</v>
      </c>
      <c r="D484" s="5">
        <v>3.3574068800000001</v>
      </c>
      <c r="E484" s="6">
        <v>12.12384312</v>
      </c>
    </row>
    <row r="485" spans="1:5">
      <c r="A485" s="4">
        <v>3476</v>
      </c>
      <c r="B485" s="5">
        <v>171.75248046999999</v>
      </c>
      <c r="C485" s="5">
        <f t="shared" si="6"/>
        <v>226.69621874500001</v>
      </c>
      <c r="D485" s="5">
        <v>3.3247487900000001</v>
      </c>
      <c r="E485" s="6">
        <v>12.156501209999998</v>
      </c>
    </row>
    <row r="486" spans="1:5">
      <c r="A486" s="4">
        <v>3477</v>
      </c>
      <c r="B486" s="5">
        <v>172.46645530999999</v>
      </c>
      <c r="C486" s="5">
        <f t="shared" si="6"/>
        <v>227.410193585</v>
      </c>
      <c r="D486" s="5">
        <v>3.29331255</v>
      </c>
      <c r="E486" s="6">
        <v>12.18793745</v>
      </c>
    </row>
    <row r="487" spans="1:5">
      <c r="A487" s="4">
        <v>3478</v>
      </c>
      <c r="B487" s="5">
        <v>173.06536152000001</v>
      </c>
      <c r="C487" s="5">
        <f t="shared" si="6"/>
        <v>228.009099795</v>
      </c>
      <c r="D487" s="5">
        <v>3.2199538599999999</v>
      </c>
      <c r="E487" s="6">
        <v>12.261296139999999</v>
      </c>
    </row>
    <row r="488" spans="1:5">
      <c r="A488" s="4">
        <v>3479</v>
      </c>
      <c r="B488" s="5">
        <v>173.85744351</v>
      </c>
      <c r="C488" s="5">
        <f t="shared" ref="C488:C543" si="7">B488+$C$38</f>
        <v>228.80118178499998</v>
      </c>
      <c r="D488" s="5">
        <v>3.29331255</v>
      </c>
      <c r="E488" s="6">
        <v>12.18793745</v>
      </c>
    </row>
    <row r="489" spans="1:5">
      <c r="A489" s="4">
        <v>3480</v>
      </c>
      <c r="B489" s="5">
        <v>174.37145613000001</v>
      </c>
      <c r="C489" s="5">
        <f t="shared" si="7"/>
        <v>229.315194405</v>
      </c>
      <c r="D489" s="5">
        <v>3.29331255</v>
      </c>
      <c r="E489" s="6">
        <v>12.18793745</v>
      </c>
    </row>
    <row r="490" spans="1:5">
      <c r="A490" s="4">
        <v>3481</v>
      </c>
      <c r="B490" s="5">
        <v>174.85632777000001</v>
      </c>
      <c r="C490" s="5">
        <f t="shared" si="7"/>
        <v>229.80006604499999</v>
      </c>
      <c r="D490" s="5">
        <v>3.25178251</v>
      </c>
      <c r="E490" s="6">
        <v>12.229467489999999</v>
      </c>
    </row>
    <row r="491" spans="1:5">
      <c r="A491" s="4">
        <v>3482</v>
      </c>
      <c r="B491" s="5">
        <v>175.37589724</v>
      </c>
      <c r="C491" s="5">
        <f t="shared" si="7"/>
        <v>230.31963551500002</v>
      </c>
      <c r="D491" s="5">
        <v>3.25178251</v>
      </c>
      <c r="E491" s="6">
        <v>12.229467489999999</v>
      </c>
    </row>
    <row r="492" spans="1:5">
      <c r="A492" s="4">
        <v>3483</v>
      </c>
      <c r="B492" s="5">
        <v>175.75542129999999</v>
      </c>
      <c r="C492" s="5">
        <f t="shared" si="7"/>
        <v>230.69915957500001</v>
      </c>
      <c r="D492" s="5">
        <v>3.2199538599999999</v>
      </c>
      <c r="E492" s="6">
        <v>12.261296139999999</v>
      </c>
    </row>
    <row r="493" spans="1:5">
      <c r="A493" s="4">
        <v>3484</v>
      </c>
      <c r="B493" s="5">
        <v>176.24501162999999</v>
      </c>
      <c r="C493" s="5">
        <f t="shared" si="7"/>
        <v>231.18874990500001</v>
      </c>
      <c r="D493" s="5">
        <v>3.2199538599999999</v>
      </c>
      <c r="E493" s="6">
        <v>12.261296139999999</v>
      </c>
    </row>
    <row r="494" spans="1:5">
      <c r="A494" s="4">
        <v>3485</v>
      </c>
      <c r="B494" s="5">
        <v>176.67937585999999</v>
      </c>
      <c r="C494" s="5">
        <f t="shared" si="7"/>
        <v>231.62311413499998</v>
      </c>
      <c r="D494" s="5">
        <v>3.1070738599999999</v>
      </c>
      <c r="E494" s="6">
        <v>12.374176139999999</v>
      </c>
    </row>
    <row r="495" spans="1:5">
      <c r="A495" s="4">
        <v>3486</v>
      </c>
      <c r="B495" s="5">
        <v>177.12325731000001</v>
      </c>
      <c r="C495" s="5">
        <f t="shared" si="7"/>
        <v>232.06699558500003</v>
      </c>
      <c r="D495" s="5">
        <v>3.0376960500000001</v>
      </c>
      <c r="E495" s="6">
        <v>12.443553949999998</v>
      </c>
    </row>
    <row r="496" spans="1:5">
      <c r="A496" s="4">
        <v>3487</v>
      </c>
      <c r="B496" s="5">
        <v>177.63581707</v>
      </c>
      <c r="C496" s="5">
        <f t="shared" si="7"/>
        <v>232.57955534500002</v>
      </c>
      <c r="D496" s="5">
        <v>3.1387140100000002</v>
      </c>
      <c r="E496" s="6">
        <v>12.342535989999998</v>
      </c>
    </row>
    <row r="497" spans="1:6">
      <c r="A497" s="4">
        <v>3488</v>
      </c>
      <c r="B497" s="5">
        <v>177.88537740000001</v>
      </c>
      <c r="C497" s="5">
        <f t="shared" si="7"/>
        <v>232.82911567500003</v>
      </c>
      <c r="D497" s="5">
        <v>3.1055150399999998</v>
      </c>
      <c r="E497" s="6">
        <v>12.375734959999999</v>
      </c>
    </row>
    <row r="498" spans="1:6">
      <c r="A498" s="4">
        <v>3489</v>
      </c>
      <c r="B498" s="5">
        <v>178.29867411000001</v>
      </c>
      <c r="C498" s="5">
        <f t="shared" si="7"/>
        <v>233.24241238500002</v>
      </c>
      <c r="D498" s="5">
        <v>3.0725701700000001</v>
      </c>
      <c r="E498" s="6">
        <v>12.408679829999999</v>
      </c>
    </row>
    <row r="499" spans="1:6">
      <c r="A499" s="4">
        <v>3490</v>
      </c>
      <c r="B499" s="5">
        <v>178.29867411000001</v>
      </c>
      <c r="C499" s="5">
        <f t="shared" si="7"/>
        <v>233.24241238500002</v>
      </c>
      <c r="D499" s="5">
        <v>2.9315524000000002</v>
      </c>
      <c r="E499" s="6">
        <v>12.549697599999998</v>
      </c>
    </row>
    <row r="500" spans="1:6">
      <c r="A500" s="4">
        <v>3491</v>
      </c>
      <c r="B500" s="5">
        <v>178.29867411000001</v>
      </c>
      <c r="C500" s="5">
        <f t="shared" si="7"/>
        <v>233.24241238500002</v>
      </c>
      <c r="D500" s="5">
        <v>2.9281500500000002</v>
      </c>
      <c r="E500" s="6">
        <v>12.55309995</v>
      </c>
    </row>
    <row r="501" spans="1:6">
      <c r="A501" s="4">
        <v>3492</v>
      </c>
      <c r="B501" s="5">
        <v>178.29867411000001</v>
      </c>
      <c r="C501" s="5">
        <f t="shared" si="7"/>
        <v>233.24241238500002</v>
      </c>
      <c r="D501" s="5">
        <v>2.89942016</v>
      </c>
      <c r="E501" s="6">
        <v>12.581829839999999</v>
      </c>
    </row>
    <row r="502" spans="1:6">
      <c r="A502" s="4">
        <v>3493</v>
      </c>
      <c r="B502" s="5">
        <v>178.29867411000001</v>
      </c>
      <c r="C502" s="5">
        <f t="shared" si="7"/>
        <v>233.24241238500002</v>
      </c>
      <c r="D502" s="5">
        <v>2.9317607099999998</v>
      </c>
      <c r="E502" s="6">
        <v>12.54948929</v>
      </c>
    </row>
    <row r="503" spans="1:6">
      <c r="A503" s="4">
        <v>3494</v>
      </c>
      <c r="B503" s="5">
        <v>184.45770415000001</v>
      </c>
      <c r="C503" s="5">
        <f t="shared" si="7"/>
        <v>239.40144242500003</v>
      </c>
      <c r="D503" s="5">
        <v>2.8578054900000001</v>
      </c>
      <c r="E503" s="6">
        <v>12.623444509999999</v>
      </c>
    </row>
    <row r="504" spans="1:6">
      <c r="A504" s="4">
        <v>3495</v>
      </c>
      <c r="B504" s="5">
        <v>184.45770415000001</v>
      </c>
      <c r="C504" s="5">
        <f t="shared" si="7"/>
        <v>239.40144242500003</v>
      </c>
      <c r="D504" s="5">
        <v>2.8578054900000001</v>
      </c>
      <c r="E504" s="6">
        <v>12.623444509999999</v>
      </c>
    </row>
    <row r="505" spans="1:6">
      <c r="A505" s="4">
        <v>3496</v>
      </c>
      <c r="B505" s="5">
        <v>185.00828933</v>
      </c>
      <c r="C505" s="5">
        <f t="shared" si="7"/>
        <v>239.95202760500001</v>
      </c>
      <c r="D505" s="5">
        <v>2.8578054900000001</v>
      </c>
      <c r="E505" s="6">
        <v>12.623444509999999</v>
      </c>
    </row>
    <row r="506" spans="1:6">
      <c r="A506" s="4">
        <v>3497</v>
      </c>
      <c r="B506" s="5">
        <v>185.13761672000001</v>
      </c>
      <c r="C506" s="5">
        <f t="shared" si="7"/>
        <v>240.08135499500003</v>
      </c>
      <c r="D506" s="5">
        <v>2.7584043899999999</v>
      </c>
      <c r="E506" s="6">
        <v>12.72284561</v>
      </c>
    </row>
    <row r="507" spans="1:6">
      <c r="A507" s="4">
        <v>3498</v>
      </c>
      <c r="B507" s="5">
        <v>185.13761672000001</v>
      </c>
      <c r="C507" s="5">
        <f t="shared" si="7"/>
        <v>240.08135499500003</v>
      </c>
      <c r="D507" s="5">
        <v>2.8261289000000001</v>
      </c>
      <c r="E507" s="6">
        <v>12.655121099999999</v>
      </c>
    </row>
    <row r="508" spans="1:6">
      <c r="A508" s="4">
        <v>3499</v>
      </c>
      <c r="B508" s="5">
        <v>185.06010673</v>
      </c>
      <c r="C508" s="5">
        <f t="shared" si="7"/>
        <v>240.00384500500002</v>
      </c>
      <c r="D508" s="5">
        <v>2.7584043899999999</v>
      </c>
      <c r="E508" s="6">
        <v>12.72284561</v>
      </c>
    </row>
    <row r="509" spans="1:6">
      <c r="A509" s="4">
        <v>3500</v>
      </c>
      <c r="B509" s="5">
        <v>185.16553947</v>
      </c>
      <c r="C509" s="5">
        <f t="shared" si="7"/>
        <v>240.10927774499999</v>
      </c>
      <c r="D509" s="5">
        <v>2.7584043899999999</v>
      </c>
      <c r="E509" s="6">
        <v>12.72284561</v>
      </c>
      <c r="F509" t="s">
        <v>30</v>
      </c>
    </row>
    <row r="510" spans="1:6">
      <c r="A510" s="4">
        <v>3501</v>
      </c>
      <c r="B510" s="5">
        <v>185.26682640000001</v>
      </c>
      <c r="C510" s="5">
        <f t="shared" si="7"/>
        <v>240.210564675</v>
      </c>
      <c r="D510" s="5">
        <v>2.7584043899999999</v>
      </c>
      <c r="E510" s="6">
        <v>12.72284561</v>
      </c>
    </row>
    <row r="511" spans="1:6">
      <c r="A511" s="4">
        <v>3502</v>
      </c>
      <c r="B511" s="5">
        <v>185.43092906000001</v>
      </c>
      <c r="C511" s="5">
        <f t="shared" si="7"/>
        <v>240.37466733500003</v>
      </c>
      <c r="D511" s="5">
        <v>2.7584043899999999</v>
      </c>
      <c r="E511" s="6">
        <v>12.72284561</v>
      </c>
    </row>
    <row r="512" spans="1:6">
      <c r="A512" s="4">
        <v>3503</v>
      </c>
      <c r="B512" s="5">
        <v>185.51531840000001</v>
      </c>
      <c r="C512" s="5">
        <f t="shared" si="7"/>
        <v>240.459056675</v>
      </c>
      <c r="D512" s="5">
        <v>2.6840394700000001</v>
      </c>
      <c r="E512" s="6">
        <v>12.797210529999999</v>
      </c>
    </row>
    <row r="513" spans="1:5">
      <c r="A513" s="4">
        <v>3504</v>
      </c>
      <c r="B513" s="5">
        <v>185.51531840000001</v>
      </c>
      <c r="C513" s="5">
        <f t="shared" si="7"/>
        <v>240.459056675</v>
      </c>
      <c r="D513" s="5">
        <v>2.6840394700000001</v>
      </c>
      <c r="E513" s="6">
        <v>12.797210529999999</v>
      </c>
    </row>
    <row r="514" spans="1:5">
      <c r="A514" s="4">
        <v>3505</v>
      </c>
      <c r="B514" s="5">
        <v>185.51531840000001</v>
      </c>
      <c r="C514" s="5">
        <f t="shared" si="7"/>
        <v>240.459056675</v>
      </c>
      <c r="D514" s="5">
        <v>2.6112437000000002</v>
      </c>
      <c r="E514" s="6">
        <v>12.8700063</v>
      </c>
    </row>
    <row r="515" spans="1:5">
      <c r="A515" s="4">
        <v>3506</v>
      </c>
      <c r="B515" s="5">
        <v>185.51531840000001</v>
      </c>
      <c r="C515" s="5">
        <f t="shared" si="7"/>
        <v>240.459056675</v>
      </c>
      <c r="D515" s="5">
        <v>2.6125116500000001</v>
      </c>
      <c r="E515" s="6">
        <v>12.868738349999999</v>
      </c>
    </row>
    <row r="516" spans="1:5">
      <c r="A516" s="4">
        <v>3507</v>
      </c>
      <c r="B516" s="5">
        <v>186.69896102000001</v>
      </c>
      <c r="C516" s="5">
        <f t="shared" si="7"/>
        <v>241.642699295</v>
      </c>
      <c r="D516" s="5">
        <v>2.5462041000000002</v>
      </c>
      <c r="E516" s="6">
        <v>12.935045899999999</v>
      </c>
    </row>
    <row r="517" spans="1:5">
      <c r="A517" s="4">
        <v>3508</v>
      </c>
      <c r="B517" s="5">
        <v>186.69896102000001</v>
      </c>
      <c r="C517" s="5">
        <f t="shared" si="7"/>
        <v>241.642699295</v>
      </c>
      <c r="D517" s="5">
        <v>2.50354505</v>
      </c>
      <c r="E517" s="6">
        <v>12.97770495</v>
      </c>
    </row>
    <row r="518" spans="1:5">
      <c r="A518" s="4">
        <v>3509</v>
      </c>
      <c r="B518" s="5">
        <v>186.69896102000001</v>
      </c>
      <c r="C518" s="5">
        <f t="shared" si="7"/>
        <v>241.642699295</v>
      </c>
      <c r="D518" s="5">
        <v>2.5054578300000001</v>
      </c>
      <c r="E518" s="6">
        <v>12.975792169999998</v>
      </c>
    </row>
    <row r="519" spans="1:5">
      <c r="A519" s="4">
        <v>3510</v>
      </c>
      <c r="B519" s="5">
        <v>186.69896102000001</v>
      </c>
      <c r="C519" s="5">
        <f t="shared" si="7"/>
        <v>241.642699295</v>
      </c>
      <c r="D519" s="5">
        <v>2.5364074900000002</v>
      </c>
      <c r="E519" s="6">
        <v>12.944842509999999</v>
      </c>
    </row>
    <row r="520" spans="1:5">
      <c r="A520" s="4">
        <v>3511</v>
      </c>
      <c r="B520" s="5">
        <v>186.69896102000001</v>
      </c>
      <c r="C520" s="5">
        <f t="shared" si="7"/>
        <v>241.642699295</v>
      </c>
      <c r="D520" s="5">
        <v>2.4308792399999999</v>
      </c>
      <c r="E520" s="6">
        <v>13.05037076</v>
      </c>
    </row>
    <row r="521" spans="1:5">
      <c r="A521" s="4">
        <v>3512</v>
      </c>
      <c r="B521" s="5">
        <v>183.5228429</v>
      </c>
      <c r="C521" s="5">
        <f t="shared" si="7"/>
        <v>238.46658117499999</v>
      </c>
      <c r="D521" s="5">
        <v>2.5010319600000002</v>
      </c>
      <c r="E521" s="6">
        <v>12.980218039999999</v>
      </c>
    </row>
    <row r="522" spans="1:5">
      <c r="A522" s="4">
        <v>3513</v>
      </c>
      <c r="B522" s="5">
        <v>183.5228429</v>
      </c>
      <c r="C522" s="5">
        <f t="shared" si="7"/>
        <v>238.46658117499999</v>
      </c>
      <c r="D522" s="5">
        <v>2.47051204</v>
      </c>
      <c r="E522" s="6">
        <v>13.01073796</v>
      </c>
    </row>
    <row r="523" spans="1:5">
      <c r="A523" s="4">
        <v>3514</v>
      </c>
      <c r="B523" s="5">
        <v>183.91270821000001</v>
      </c>
      <c r="C523" s="5">
        <f t="shared" si="7"/>
        <v>238.85644648499999</v>
      </c>
      <c r="D523" s="5">
        <v>2.4735521999999999</v>
      </c>
      <c r="E523" s="6">
        <v>13.007697799999999</v>
      </c>
    </row>
    <row r="524" spans="1:5">
      <c r="A524" s="4">
        <v>3515</v>
      </c>
      <c r="B524" s="5">
        <v>184.42595412</v>
      </c>
      <c r="C524" s="5">
        <f t="shared" si="7"/>
        <v>239.36969239500002</v>
      </c>
      <c r="D524" s="5">
        <v>2.4045388000000001</v>
      </c>
      <c r="E524" s="6">
        <v>13.076711199999998</v>
      </c>
    </row>
    <row r="525" spans="1:5">
      <c r="A525" s="4">
        <v>3516</v>
      </c>
      <c r="B525" s="5">
        <v>184.67412834000001</v>
      </c>
      <c r="C525" s="5">
        <f t="shared" si="7"/>
        <v>239.61786661500003</v>
      </c>
      <c r="D525" s="5">
        <v>2.4122423</v>
      </c>
      <c r="E525" s="6">
        <v>13.0690077</v>
      </c>
    </row>
    <row r="526" spans="1:5">
      <c r="A526" s="4">
        <v>3517</v>
      </c>
      <c r="B526" s="5">
        <v>185.11694308</v>
      </c>
      <c r="C526" s="5">
        <f t="shared" si="7"/>
        <v>240.06068135499999</v>
      </c>
      <c r="D526" s="5">
        <v>2.3576955399999999</v>
      </c>
      <c r="E526" s="6">
        <v>13.123554459999999</v>
      </c>
    </row>
    <row r="527" spans="1:5">
      <c r="A527" s="4">
        <v>3518</v>
      </c>
      <c r="B527" s="5">
        <v>185.77839025</v>
      </c>
      <c r="C527" s="5">
        <f t="shared" si="7"/>
        <v>240.72212852500002</v>
      </c>
      <c r="D527" s="5">
        <v>2.3179571999999999</v>
      </c>
      <c r="E527" s="6">
        <v>13.163292799999999</v>
      </c>
    </row>
    <row r="528" spans="1:5">
      <c r="A528" s="4">
        <v>3519</v>
      </c>
      <c r="B528" s="5">
        <v>186.48042692999999</v>
      </c>
      <c r="C528" s="5">
        <f t="shared" si="7"/>
        <v>241.42416520500001</v>
      </c>
      <c r="D528" s="5">
        <v>2.25232155</v>
      </c>
      <c r="E528" s="6">
        <v>13.22892845</v>
      </c>
    </row>
    <row r="529" spans="1:5">
      <c r="A529" s="4">
        <v>3520</v>
      </c>
      <c r="B529" s="5">
        <v>186.48042692999999</v>
      </c>
      <c r="C529" s="5">
        <f t="shared" si="7"/>
        <v>241.42416520500001</v>
      </c>
      <c r="D529" s="5">
        <v>2.25232155</v>
      </c>
      <c r="E529" s="6">
        <v>13.22892845</v>
      </c>
    </row>
    <row r="530" spans="1:5">
      <c r="A530" s="4">
        <v>3521</v>
      </c>
      <c r="B530" s="5">
        <v>187.61252345</v>
      </c>
      <c r="C530" s="5">
        <f t="shared" si="7"/>
        <v>242.55626172500001</v>
      </c>
      <c r="D530" s="5">
        <v>2.2508131200000001</v>
      </c>
      <c r="E530" s="6">
        <v>13.230436879999999</v>
      </c>
    </row>
    <row r="531" spans="1:5">
      <c r="A531" s="4">
        <v>3522</v>
      </c>
      <c r="B531" s="5">
        <v>187.61252345</v>
      </c>
      <c r="C531" s="5">
        <f t="shared" si="7"/>
        <v>242.55626172500001</v>
      </c>
      <c r="D531" s="5">
        <v>2.2508131200000001</v>
      </c>
      <c r="E531" s="6">
        <v>13.230436879999999</v>
      </c>
    </row>
    <row r="532" spans="1:5">
      <c r="A532" s="4">
        <v>3523</v>
      </c>
      <c r="B532" s="5">
        <v>187.61252345</v>
      </c>
      <c r="C532" s="5">
        <f t="shared" si="7"/>
        <v>242.55626172500001</v>
      </c>
      <c r="D532" s="5">
        <v>2.22007881</v>
      </c>
      <c r="E532" s="6">
        <v>13.261171189999999</v>
      </c>
    </row>
    <row r="533" spans="1:5">
      <c r="A533" s="4">
        <v>3524</v>
      </c>
      <c r="B533" s="5">
        <v>187.34042737999999</v>
      </c>
      <c r="C533" s="5">
        <f t="shared" si="7"/>
        <v>242.28416565499998</v>
      </c>
      <c r="D533" s="5">
        <v>2.22007881</v>
      </c>
      <c r="E533" s="6">
        <v>13.261171189999999</v>
      </c>
    </row>
    <row r="534" spans="1:5">
      <c r="A534" s="4">
        <v>3525</v>
      </c>
      <c r="B534" s="5">
        <v>187.34042737999999</v>
      </c>
      <c r="C534" s="5">
        <f t="shared" si="7"/>
        <v>242.28416565499998</v>
      </c>
      <c r="D534" s="5">
        <v>2.25232155</v>
      </c>
      <c r="E534" s="6">
        <v>13.22892845</v>
      </c>
    </row>
    <row r="535" spans="1:5">
      <c r="A535" s="4">
        <v>3526</v>
      </c>
      <c r="B535" s="5">
        <v>187.34042737999999</v>
      </c>
      <c r="C535" s="5">
        <f t="shared" si="7"/>
        <v>242.28416565499998</v>
      </c>
      <c r="D535" s="5">
        <v>2.25232155</v>
      </c>
      <c r="E535" s="6">
        <v>13.22892845</v>
      </c>
    </row>
    <row r="536" spans="1:5">
      <c r="A536" s="4">
        <v>3527</v>
      </c>
      <c r="B536" s="5">
        <v>187.13131540000001</v>
      </c>
      <c r="C536" s="5">
        <f t="shared" si="7"/>
        <v>242.07505367499999</v>
      </c>
      <c r="D536" s="5">
        <v>2.25232155</v>
      </c>
      <c r="E536" s="6">
        <v>13.22892845</v>
      </c>
    </row>
    <row r="537" spans="1:5">
      <c r="A537" s="4">
        <v>3528</v>
      </c>
      <c r="B537" s="5">
        <v>186.98904266</v>
      </c>
      <c r="C537" s="5">
        <f t="shared" si="7"/>
        <v>241.93278093499998</v>
      </c>
      <c r="D537" s="5">
        <v>2.22007881</v>
      </c>
      <c r="E537" s="6">
        <v>13.261171189999999</v>
      </c>
    </row>
    <row r="538" spans="1:5">
      <c r="A538" s="4">
        <v>3529</v>
      </c>
      <c r="B538" s="5">
        <v>186.97730849999999</v>
      </c>
      <c r="C538" s="5">
        <f t="shared" si="7"/>
        <v>241.92104677499998</v>
      </c>
      <c r="D538" s="5">
        <v>2.25232155</v>
      </c>
      <c r="E538" s="6">
        <v>13.22892845</v>
      </c>
    </row>
    <row r="539" spans="1:5">
      <c r="A539" s="4">
        <v>3530</v>
      </c>
      <c r="B539" s="5">
        <v>186.98748216000001</v>
      </c>
      <c r="C539" s="5">
        <f t="shared" si="7"/>
        <v>241.931220435</v>
      </c>
      <c r="D539" s="5">
        <v>2.22007881</v>
      </c>
      <c r="E539" s="6">
        <v>13.261171189999999</v>
      </c>
    </row>
    <row r="540" spans="1:5">
      <c r="A540" s="4">
        <v>3531</v>
      </c>
      <c r="B540" s="5">
        <v>186.78002452000001</v>
      </c>
      <c r="C540" s="5">
        <f t="shared" si="7"/>
        <v>241.72376279500003</v>
      </c>
      <c r="D540" s="5">
        <v>2.2628234699999998</v>
      </c>
      <c r="E540" s="6">
        <v>13.218426529999999</v>
      </c>
    </row>
    <row r="541" spans="1:5">
      <c r="A541" s="4">
        <v>3532</v>
      </c>
      <c r="B541" s="5">
        <v>186.78002452000001</v>
      </c>
      <c r="C541" s="5">
        <f t="shared" si="7"/>
        <v>241.72376279500003</v>
      </c>
      <c r="D541" s="5">
        <v>2.25232155</v>
      </c>
      <c r="E541" s="6">
        <v>13.22892845</v>
      </c>
    </row>
    <row r="542" spans="1:5">
      <c r="A542" s="4">
        <v>3533</v>
      </c>
      <c r="B542" s="5">
        <v>186.78002452000001</v>
      </c>
      <c r="C542" s="5">
        <f t="shared" si="7"/>
        <v>241.72376279500003</v>
      </c>
      <c r="D542" s="5">
        <v>2.2628234699999998</v>
      </c>
      <c r="E542" s="6">
        <v>13.218426529999999</v>
      </c>
    </row>
    <row r="543" spans="1:5">
      <c r="A543" s="4">
        <v>3534</v>
      </c>
      <c r="B543" s="5">
        <v>184.18273256000001</v>
      </c>
      <c r="C543" s="5">
        <f t="shared" si="7"/>
        <v>239.12647083500002</v>
      </c>
      <c r="D543" s="5">
        <v>2.22007881</v>
      </c>
      <c r="E543" s="6">
        <v>13.261171189999999</v>
      </c>
    </row>
    <row r="544" spans="1:5">
      <c r="A544" s="4"/>
      <c r="B544" s="5"/>
      <c r="C544" s="5">
        <f>C532+30</f>
        <v>272.55626172500001</v>
      </c>
      <c r="D544" s="5"/>
      <c r="E544" s="6">
        <v>15.481249999999999</v>
      </c>
    </row>
    <row r="545" spans="1:5" ht="15.75" thickBot="1">
      <c r="A545" s="7"/>
      <c r="B545" s="8"/>
      <c r="C545" s="8">
        <v>324.5</v>
      </c>
      <c r="D545" s="8"/>
      <c r="E545" s="9">
        <v>30.271249999999998</v>
      </c>
    </row>
  </sheetData>
  <autoFilter ref="A35:E545">
    <filterColumn colId="3">
      <filters blank="1">
        <filter val="10.09815102"/>
        <filter val="10.11188095"/>
        <filter val="10.13757395"/>
        <filter val="10.23920018"/>
        <filter val="10.27496997"/>
        <filter val="10.28222879"/>
        <filter val="10.45337296"/>
        <filter val="10.49578129"/>
        <filter val="10.53125838"/>
        <filter val="10.53189235"/>
        <filter val="10.56275113"/>
        <filter val="10.56366394"/>
        <filter val="10.57457431"/>
        <filter val="10.59523219"/>
        <filter val="10.63440951"/>
        <filter val="10.64760595"/>
        <filter val="10.67049592"/>
        <filter val="10.67084338"/>
        <filter val="10.67483821"/>
        <filter val="10.67546452"/>
        <filter val="10.68233727"/>
        <filter val="10.70382537"/>
        <filter val="10.71022134"/>
        <filter val="10.7104982"/>
        <filter val="10.7135264"/>
        <filter val="10.71504915"/>
        <filter val="10.71532602"/>
        <filter val="10.71707372"/>
        <filter val="10.74441526"/>
        <filter val="10.7576656"/>
        <filter val="10.78854786"/>
        <filter val="10.79836806"/>
        <filter val="10.81994748"/>
        <filter val="10.82172877"/>
        <filter val="10.82373273"/>
        <filter val="10.82491604"/>
        <filter val="10.85673004"/>
        <filter val="10.8637188"/>
        <filter val="10.88431342"/>
        <filter val="10.89370814"/>
        <filter val="10.89768801"/>
        <filter val="10.90271438"/>
        <filter val="10.93726137"/>
        <filter val="10.96105573"/>
        <filter val="10.97137538"/>
        <filter val="10.99947027"/>
        <filter val="11.03663184"/>
        <filter val="11.04344176"/>
        <filter val="11.10156942"/>
        <filter val="11.10308648"/>
        <filter val="11.12908548"/>
        <filter val="11.14165339"/>
        <filter val="11.1608152"/>
        <filter val="11.19311013"/>
        <filter val="11.21148701"/>
        <filter val="11.21934541"/>
        <filter val="11.2517133"/>
        <filter val="11.35209241"/>
        <filter val="11.36251527"/>
        <filter val="11.37207753"/>
        <filter val="11.38303106"/>
        <filter val="11.45869019"/>
        <filter val="11.533399"/>
        <filter val="11.59071901"/>
        <filter val="2.22007881"/>
        <filter val="2.25081312"/>
        <filter val="2.25232155"/>
        <filter val="2.26282347"/>
        <filter val="2.3179572"/>
        <filter val="2.35769554"/>
        <filter val="2.4045388"/>
        <filter val="2.4122423"/>
        <filter val="2.43087924"/>
        <filter val="2.47051204"/>
        <filter val="2.4735522"/>
        <filter val="2.50103196"/>
        <filter val="2.50354505"/>
        <filter val="2.50545783"/>
        <filter val="2.53640749"/>
        <filter val="2.5462041"/>
        <filter val="2.6112437"/>
        <filter val="2.61251165"/>
        <filter val="2.68403947"/>
        <filter val="2.75840439"/>
        <filter val="2.8261289"/>
        <filter val="2.85780549"/>
        <filter val="2.89942016"/>
        <filter val="2.92815005"/>
        <filter val="2.9315524"/>
        <filter val="2.93176071"/>
        <filter val="3.03769605"/>
        <filter val="3.07257017"/>
        <filter val="3.10551504"/>
        <filter val="3.10707386"/>
        <filter val="3.13871401"/>
        <filter val="3.21995386"/>
        <filter val="3.25178251"/>
        <filter val="3.29331255"/>
        <filter val="3.32474879"/>
        <filter val="3.35740688"/>
        <filter val="3.36789733"/>
        <filter val="3.39988769"/>
        <filter val="3.46553172"/>
        <filter val="3.49915074"/>
        <filter val="3.52102654"/>
        <filter val="3.53241481"/>
        <filter val="3.5390777"/>
        <filter val="3.54363136"/>
        <filter val="3.56036891"/>
        <filter val="3.56399569"/>
        <filter val="3.57000951"/>
        <filter val="3.57378676"/>
        <filter val="3.59328157"/>
        <filter val="3.60358211"/>
        <filter val="3.60838057"/>
        <filter val="3.61286958"/>
        <filter val="3.61374887"/>
        <filter val="3.6369439"/>
        <filter val="3.63754896"/>
        <filter val="3.65298365"/>
        <filter val="3.68522511"/>
        <filter val="3.68777223"/>
        <filter val="3.69559908"/>
        <filter val="3.71061258"/>
        <filter val="3.72639846"/>
        <filter val="3.72809727"/>
        <filter val="3.73506427"/>
        <filter val="3.76165299"/>
        <filter val="3.76784327"/>
        <filter val="3.76836276"/>
        <filter val="3.7686825"/>
        <filter val="3.78338862"/>
        <filter val="3.7904034"/>
        <filter val="3.79456955"/>
        <filter val="3.80281911"/>
        <filter val="3.80794318"/>
        <filter val="3.83484393"/>
        <filter val="3.84378703"/>
        <filter val="3.86822293"/>
        <filter val="3.87133321"/>
        <filter val="3.87545334"/>
        <filter val="3.89997497"/>
        <filter val="3.90726716"/>
        <filter val="3.92340666"/>
        <filter val="3.92741594"/>
        <filter val="3.9392989"/>
        <filter val="3.94109662"/>
        <filter val="3.9484612"/>
        <filter val="3.95025482"/>
        <filter val="3.97075087"/>
        <filter val="3.98252434"/>
        <filter val="3.99770428"/>
        <filter val="4.00927426"/>
        <filter val="4.01421632"/>
        <filter val="4.01499922"/>
        <filter val="4.01682693"/>
        <filter val="4.02190442"/>
        <filter val="4.03053255"/>
        <filter val="4.03057678"/>
        <filter val="4.03495772"/>
        <filter val="4.04689805"/>
        <filter val="4.04878419"/>
        <filter val="4.05260699"/>
        <filter val="4.05478454"/>
        <filter val="4.06157399"/>
        <filter val="4.07091515"/>
        <filter val="4.08598461"/>
        <filter val="4.09317283"/>
        <filter val="4.09532655"/>
        <filter val="4.09704953"/>
        <filter val="4.09985749"/>
        <filter val="4.12773426"/>
        <filter val="4.12806638"/>
        <filter val="4.12849338"/>
        <filter val="4.13020141"/>
        <filter val="4.15803219"/>
        <filter val="4.1618422"/>
        <filter val="4.16353554"/>
        <filter val="4.17084093"/>
        <filter val="4.17349095"/>
        <filter val="4.19426836"/>
        <filter val="4.2044053"/>
        <filter val="4.26801849"/>
        <filter val="4.26875062"/>
        <filter val="4.27787554"/>
        <filter val="4.2931468"/>
        <filter val="4.33809283"/>
        <filter val="4.33942061"/>
        <filter val="4.34072306"/>
        <filter val="4.3430585"/>
        <filter val="4.35226625"/>
        <filter val="4.35959771"/>
        <filter val="4.37402159"/>
        <filter val="4.47999605"/>
        <filter val="4.48779975"/>
        <filter val="4.50986402"/>
        <filter val="4.5101567"/>
        <filter val="4.51866497"/>
        <filter val="4.5280747"/>
        <filter val="4.56194325"/>
        <filter val="4.62510632"/>
        <filter val="4.62699963"/>
        <filter val="4.64157115"/>
        <filter val="4.64406999"/>
        <filter val="4.68634133"/>
        <filter val="4.69126026"/>
        <filter val="4.71129709"/>
        <filter val="4.72326996"/>
        <filter val="4.72376984"/>
        <filter val="4.72473899"/>
        <filter val="4.72514965"/>
        <filter val="4.72584336"/>
        <filter val="4.73222107"/>
        <filter val="4.73918448"/>
        <filter val="4.74281625"/>
        <filter val="4.74542787"/>
        <filter val="4.75373788"/>
        <filter val="4.77407099"/>
        <filter val="4.77703298"/>
        <filter val="4.77783788"/>
        <filter val="4.80057636"/>
        <filter val="4.81105787"/>
        <filter val="4.82387637"/>
        <filter val="4.82451497"/>
        <filter val="4.83768623"/>
        <filter val="4.8394424"/>
        <filter val="4.8397617"/>
        <filter val="4.84696194"/>
        <filter val="4.84903363"/>
        <filter val="4.84967108"/>
        <filter val="4.85779464"/>
        <filter val="4.86245034"/>
        <filter val="4.88056516"/>
        <filter val="4.88333381"/>
        <filter val="4.88467857"/>
        <filter val="4.92455715"/>
        <filter val="4.92617724"/>
        <filter val="4.92671343"/>
        <filter val="4.95644726"/>
        <filter val="4.9603724"/>
        <filter val="4.96230942"/>
        <filter val="4.96532022"/>
        <filter val="4.96980144"/>
        <filter val="4.97133607"/>
        <filter val="4.99741306"/>
        <filter val="5.06406308"/>
        <filter val="5.0761258"/>
        <filter val="5.13068474"/>
        <filter val="5.17201646"/>
        <filter val="5.20663407"/>
        <filter val="5.21331318"/>
        <filter val="5.27415221"/>
        <filter val="5.30997935"/>
        <filter val="5.3744129"/>
        <filter val="5.38379175"/>
        <filter val="5.41350053"/>
        <filter val="5.41534091"/>
        <filter val="5.4345823"/>
        <filter val="5.44704693"/>
        <filter val="5.45238204"/>
        <filter val="5.45420765"/>
        <filter val="5.47890679"/>
        <filter val="5.48128269"/>
        <filter val="5.48837801"/>
        <filter val="5.49832321"/>
        <filter val="5.51327838"/>
        <filter val="5.51816359"/>
        <filter val="5.52052066"/>
        <filter val="5.52986943"/>
        <filter val="5.55270614"/>
        <filter val="5.55463655"/>
        <filter val="5.55821314"/>
        <filter val="5.58002884"/>
        <filter val="5.61451513"/>
        <filter val="5.62209387"/>
        <filter val="5.62366162"/>
        <filter val="5.62393333"/>
        <filter val="5.65431661"/>
        <filter val="5.72445204"/>
        <filter val="5.72738166"/>
        <filter val="5.73616976"/>
        <filter val="5.74219004"/>
        <filter val="5.75929944"/>
        <filter val="5.80108776"/>
        <filter val="5.85128654"/>
        <filter val="5.86684118"/>
        <filter val="5.8927862"/>
        <filter val="5.90500894"/>
        <filter val="5.94082637"/>
        <filter val="5.94252115"/>
        <filter val="5.9820451"/>
        <filter val="5.99497286"/>
        <filter val="5.99574313"/>
        <filter val="5.99925351"/>
        <filter val="6.02728927"/>
        <filter val="6.04673699"/>
        <filter val="6.04778833"/>
        <filter val="6.05897542"/>
        <filter val="6.06173691"/>
        <filter val="6.07650888"/>
        <filter val="6.11507719"/>
        <filter val="6.11773224"/>
        <filter val="6.12121134"/>
        <filter val="6.12170703"/>
        <filter val="6.12821852"/>
        <filter val="6.15228107"/>
        <filter val="6.15659392"/>
        <filter val="6.17101113"/>
        <filter val="6.22282558"/>
        <filter val="6.23239769"/>
        <filter val="6.273809"/>
        <filter val="6.34240266"/>
        <filter val="6.3664781"/>
        <filter val="6.3721641"/>
        <filter val="6.40814432"/>
        <filter val="6.44980477"/>
        <filter val="6.47478657"/>
        <filter val="6.58984931"/>
        <filter val="6.59582381"/>
        <filter val="6.62973282"/>
        <filter val="6.66358763"/>
        <filter val="6.73574725"/>
        <filter val="6.77144182"/>
        <filter val="6.7983545"/>
        <filter val="6.83672883"/>
        <filter val="6.87406301"/>
        <filter val="6.94519048"/>
        <filter val="7.04865542"/>
        <filter val="7.08049583"/>
        <filter val="7.088803"/>
        <filter val="7.15488067"/>
        <filter val="7.20084808"/>
        <filter val="7.21799602"/>
        <filter val="7.37280125"/>
        <filter val="7.39728979"/>
        <filter val="7.47199676"/>
        <filter val="7.55201972"/>
        <filter val="7.63866899"/>
        <filter val="7.6509431"/>
        <filter val="7.67791726"/>
        <filter val="7.76919304"/>
        <filter val="7.84851427"/>
        <filter val="7.89974722"/>
        <filter val="7.92588597"/>
        <filter val="7.93118634"/>
        <filter val="7.96467678"/>
        <filter val="8.07162841"/>
        <filter val="8.079193"/>
        <filter val="8.08925239"/>
        <filter val="8.12014572"/>
        <filter val="8.12418933"/>
        <filter val="8.15398358"/>
        <filter val="8.20830878"/>
        <filter val="8.21230685"/>
        <filter val="8.28325152"/>
        <filter val="8.29204553"/>
        <filter val="8.42983227"/>
        <filter val="8.43354439"/>
        <filter val="8.54561044"/>
        <filter val="8.57234649"/>
        <filter val="8.6164645"/>
        <filter val="8.66511748"/>
        <filter val="8.72970026"/>
        <filter val="8.8168918"/>
        <filter val="8.83889941"/>
        <filter val="8.87854988"/>
        <filter val="8.88257236"/>
        <filter val="8.9240329"/>
        <filter val="8.92559818"/>
        <filter val="8.93693143"/>
        <filter val="8.99832739"/>
        <filter val="9.01556118"/>
        <filter val="9.03734716"/>
        <filter val="9.04056004"/>
        <filter val="9.06934013"/>
        <filter val="9.10189391"/>
        <filter val="9.14678921"/>
        <filter val="9.14694828"/>
        <filter val="9.15797599"/>
        <filter val="9.18238954"/>
        <filter val="9.20440701"/>
        <filter val="9.23036243"/>
        <filter val="9.30314798"/>
        <filter val="9.30352854"/>
        <filter val="9.33167868"/>
        <filter val="9.36966546"/>
        <filter val="9.38748972"/>
        <filter val="9.39212989"/>
        <filter val="9.40001158"/>
        <filter val="9.41921871"/>
        <filter val="9.42141888"/>
        <filter val="9.42481728"/>
        <filter val="9.45522185"/>
        <filter val="9.45624557"/>
        <filter val="9.4605964"/>
        <filter val="9.46162013"/>
        <filter val="9.49209745"/>
        <filter val="9.49343137"/>
        <filter val="9.49419498"/>
        <filter val="9.56474315"/>
        <filter val="9.56575503"/>
        <filter val="9.57414729"/>
        <filter val="9.58996621"/>
        <filter val="9.62783716"/>
        <filter val="9.63191046"/>
        <filter val="9.64074588"/>
        <filter val="9.64442107"/>
        <filter val="9.66294954"/>
        <filter val="9.66489246"/>
        <filter val="9.66595048"/>
        <filter val="9.67240981"/>
        <filter val="9.67965572"/>
        <filter val="9.70000104"/>
        <filter val="9.70579504"/>
        <filter val="9.72287702"/>
        <filter val="9.73200001"/>
        <filter val="9.76654335"/>
        <filter val="9.77956934"/>
        <filter val="9.80118634"/>
        <filter val="9.80580697"/>
        <filter val="9.80826879"/>
        <filter val="9.81023824"/>
        <filter val="9.87037895"/>
        <filter val="9.8730119"/>
        <filter val="9.95231699"/>
      </filters>
    </filterColumn>
  </autoFilter>
  <mergeCells count="4">
    <mergeCell ref="G39:H39"/>
    <mergeCell ref="A33:E33"/>
    <mergeCell ref="G33:H33"/>
    <mergeCell ref="J33:K3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33:I819"/>
  <sheetViews>
    <sheetView workbookViewId="0">
      <selection activeCell="E39" sqref="E39:F39"/>
    </sheetView>
  </sheetViews>
  <sheetFormatPr defaultRowHeight="15"/>
  <cols>
    <col min="1" max="1" width="15.85546875" bestFit="1" customWidth="1"/>
    <col min="2" max="2" width="12.5703125" bestFit="1" customWidth="1"/>
    <col min="3" max="3" width="8.28515625" bestFit="1" customWidth="1"/>
    <col min="5" max="9" width="9.140625" customWidth="1"/>
    <col min="13" max="13" width="12" bestFit="1" customWidth="1"/>
    <col min="14" max="14" width="5" bestFit="1" customWidth="1"/>
  </cols>
  <sheetData>
    <row r="33" spans="1:9" s="12" customFormat="1" ht="15.75" thickBot="1">
      <c r="A33" s="162" t="s">
        <v>16</v>
      </c>
      <c r="B33" s="162"/>
      <c r="C33" s="162"/>
      <c r="E33" s="162" t="s">
        <v>35</v>
      </c>
      <c r="F33" s="162"/>
      <c r="H33" s="162" t="s">
        <v>17</v>
      </c>
      <c r="I33" s="162"/>
    </row>
    <row r="34" spans="1:9">
      <c r="A34" s="29" t="s">
        <v>86</v>
      </c>
      <c r="B34" s="30"/>
      <c r="C34" s="31"/>
      <c r="E34" s="1" t="s">
        <v>33</v>
      </c>
      <c r="F34" s="3">
        <v>15.7</v>
      </c>
      <c r="H34" s="1">
        <v>0</v>
      </c>
      <c r="I34" s="3">
        <v>30.5</v>
      </c>
    </row>
    <row r="35" spans="1:9">
      <c r="A35" s="32" t="s">
        <v>87</v>
      </c>
      <c r="B35" s="33" t="s">
        <v>88</v>
      </c>
      <c r="C35" s="34" t="s">
        <v>23</v>
      </c>
      <c r="E35" s="4" t="s">
        <v>34</v>
      </c>
      <c r="F35" s="6">
        <v>-17.600000000000001</v>
      </c>
      <c r="H35" s="4">
        <v>486.5</v>
      </c>
      <c r="I35" s="6">
        <v>30.5</v>
      </c>
    </row>
    <row r="36" spans="1:9">
      <c r="A36" s="13">
        <v>0</v>
      </c>
      <c r="B36" s="5">
        <v>26.3</v>
      </c>
      <c r="C36" s="6" t="s">
        <v>89</v>
      </c>
      <c r="E36" s="4" t="s">
        <v>0</v>
      </c>
      <c r="F36" s="6">
        <v>21.1</v>
      </c>
      <c r="H36" s="4">
        <v>0</v>
      </c>
      <c r="I36" s="6">
        <v>30.5</v>
      </c>
    </row>
    <row r="37" spans="1:9">
      <c r="A37" s="13">
        <v>36.424588669999991</v>
      </c>
      <c r="B37" s="5">
        <v>15.101249999999999</v>
      </c>
      <c r="C37" s="6" t="s">
        <v>89</v>
      </c>
      <c r="E37" s="4" t="s">
        <v>1</v>
      </c>
      <c r="F37" s="6">
        <v>-23.8</v>
      </c>
      <c r="H37" s="4">
        <v>0</v>
      </c>
      <c r="I37" s="6">
        <v>26.3</v>
      </c>
    </row>
    <row r="38" spans="1:9" ht="15.75" thickBot="1">
      <c r="A38" s="13">
        <v>51.424588669999991</v>
      </c>
      <c r="B38" s="5">
        <v>12.211456489999998</v>
      </c>
      <c r="C38" s="6"/>
      <c r="E38" s="7" t="s">
        <v>215</v>
      </c>
      <c r="F38" s="9">
        <v>17.7</v>
      </c>
      <c r="H38" s="4">
        <v>0</v>
      </c>
      <c r="I38" s="6">
        <v>26.3</v>
      </c>
    </row>
    <row r="39" spans="1:9">
      <c r="A39" s="13">
        <v>51.715611489999993</v>
      </c>
      <c r="B39" s="5">
        <v>12.211456489999998</v>
      </c>
      <c r="C39" s="6"/>
      <c r="E39" s="161" t="s">
        <v>196</v>
      </c>
      <c r="F39" s="161"/>
      <c r="H39" s="4">
        <v>79.916666666666671</v>
      </c>
      <c r="I39" s="6">
        <v>26.3</v>
      </c>
    </row>
    <row r="40" spans="1:9">
      <c r="A40" s="13">
        <v>51.843653889999992</v>
      </c>
      <c r="B40" s="5">
        <v>12.169489289999998</v>
      </c>
      <c r="C40" s="6"/>
      <c r="E40" s="12"/>
      <c r="H40" s="4">
        <v>79.916666666666671</v>
      </c>
      <c r="I40" s="6">
        <v>26.3</v>
      </c>
    </row>
    <row r="41" spans="1:9">
      <c r="A41" s="13">
        <v>52.076098839999993</v>
      </c>
      <c r="B41" s="5">
        <v>12.246017719999998</v>
      </c>
      <c r="C41" s="6"/>
      <c r="E41" s="12"/>
      <c r="H41" s="4">
        <v>79.916666666666671</v>
      </c>
      <c r="I41" s="6">
        <v>7</v>
      </c>
    </row>
    <row r="42" spans="1:9">
      <c r="A42" s="13">
        <v>52.095090379999995</v>
      </c>
      <c r="B42" s="5">
        <v>12.236438039999999</v>
      </c>
      <c r="C42" s="6"/>
      <c r="E42" s="12"/>
      <c r="H42" s="4">
        <v>79.916666666666671</v>
      </c>
      <c r="I42" s="6">
        <v>7</v>
      </c>
    </row>
    <row r="43" spans="1:9">
      <c r="A43" s="13">
        <v>51.967898019999993</v>
      </c>
      <c r="B43" s="5">
        <v>12.277728389999998</v>
      </c>
      <c r="C43" s="6"/>
      <c r="E43" s="12"/>
      <c r="H43" s="4">
        <v>80.583333333333343</v>
      </c>
      <c r="I43" s="6">
        <v>7</v>
      </c>
    </row>
    <row r="44" spans="1:9">
      <c r="A44" s="13">
        <v>52.132096099999991</v>
      </c>
      <c r="B44" s="5">
        <v>12.349555669999999</v>
      </c>
      <c r="C44" s="6"/>
      <c r="E44" s="12"/>
      <c r="H44" s="4">
        <v>80.583333333333343</v>
      </c>
      <c r="I44" s="6">
        <v>7</v>
      </c>
    </row>
    <row r="45" spans="1:9">
      <c r="A45" s="13">
        <v>52.132096099999991</v>
      </c>
      <c r="B45" s="5">
        <v>12.277728389999998</v>
      </c>
      <c r="C45" s="6"/>
      <c r="E45" s="12"/>
      <c r="H45" s="4">
        <v>80.583333333333343</v>
      </c>
      <c r="I45" s="6">
        <v>-20</v>
      </c>
    </row>
    <row r="46" spans="1:9">
      <c r="A46" s="13">
        <v>52.132096099999991</v>
      </c>
      <c r="B46" s="5">
        <v>12.488738349999998</v>
      </c>
      <c r="C46" s="6"/>
      <c r="E46" s="12"/>
      <c r="H46" s="4">
        <v>80.583333333333343</v>
      </c>
      <c r="I46" s="6">
        <v>-20</v>
      </c>
    </row>
    <row r="47" spans="1:9">
      <c r="A47" s="13">
        <v>52.509474979999993</v>
      </c>
      <c r="B47" s="5">
        <v>12.684923569999999</v>
      </c>
      <c r="C47" s="6"/>
      <c r="E47" s="12"/>
      <c r="H47" s="4">
        <v>81.916666666666671</v>
      </c>
      <c r="I47" s="6">
        <v>-20</v>
      </c>
    </row>
    <row r="48" spans="1:9">
      <c r="A48" s="13">
        <v>52.509474979999993</v>
      </c>
      <c r="B48" s="5">
        <v>13.047276609999999</v>
      </c>
      <c r="C48" s="6"/>
      <c r="E48" s="12"/>
      <c r="H48" s="4">
        <v>81.916666666666671</v>
      </c>
      <c r="I48" s="6">
        <v>-20</v>
      </c>
    </row>
    <row r="49" spans="1:9">
      <c r="A49" s="13">
        <v>53.611551489999989</v>
      </c>
      <c r="B49" s="5">
        <v>13.001139249999998</v>
      </c>
      <c r="C49" s="6"/>
      <c r="H49" s="4">
        <v>81.916666666666671</v>
      </c>
      <c r="I49" s="6">
        <v>7</v>
      </c>
    </row>
    <row r="50" spans="1:9">
      <c r="A50" s="13">
        <v>53.893505019999992</v>
      </c>
      <c r="B50" s="5">
        <v>13.315882489999998</v>
      </c>
      <c r="C50" s="6"/>
      <c r="H50" s="4">
        <v>81.916666666666671</v>
      </c>
      <c r="I50" s="6">
        <v>7</v>
      </c>
    </row>
    <row r="51" spans="1:9">
      <c r="A51" s="13">
        <v>54.20031569999999</v>
      </c>
      <c r="B51" s="5">
        <v>13.324208859999999</v>
      </c>
      <c r="C51" s="6"/>
      <c r="H51" s="4">
        <v>82.583333333333343</v>
      </c>
      <c r="I51" s="6">
        <v>7</v>
      </c>
    </row>
    <row r="52" spans="1:9">
      <c r="A52" s="13">
        <v>54.528265899999994</v>
      </c>
      <c r="B52" s="5">
        <v>13.081365119999997</v>
      </c>
      <c r="C52" s="6"/>
      <c r="H52" s="4">
        <v>82.583333333333343</v>
      </c>
      <c r="I52" s="6">
        <v>7</v>
      </c>
    </row>
    <row r="53" spans="1:9">
      <c r="A53" s="13">
        <v>54.852695699999991</v>
      </c>
      <c r="B53" s="5">
        <v>12.731389909999999</v>
      </c>
      <c r="C53" s="6"/>
      <c r="H53" s="4">
        <v>82.583333333333343</v>
      </c>
      <c r="I53" s="6">
        <v>26.3</v>
      </c>
    </row>
    <row r="54" spans="1:9">
      <c r="A54" s="13">
        <v>55.006752279999994</v>
      </c>
      <c r="B54" s="5">
        <v>12.873109699999999</v>
      </c>
      <c r="C54" s="6"/>
      <c r="H54" s="4">
        <v>82.583333333333343</v>
      </c>
      <c r="I54" s="6">
        <v>26.3</v>
      </c>
    </row>
    <row r="55" spans="1:9">
      <c r="A55" s="13">
        <v>55.175063059999992</v>
      </c>
      <c r="B55" s="5">
        <v>12.572051349999999</v>
      </c>
      <c r="C55" s="6"/>
      <c r="H55" s="4">
        <v>160.91666666666666</v>
      </c>
      <c r="I55" s="6">
        <v>26.3</v>
      </c>
    </row>
    <row r="56" spans="1:9">
      <c r="A56" s="13">
        <v>55.255805749999993</v>
      </c>
      <c r="B56" s="5">
        <v>12.655819279999999</v>
      </c>
      <c r="C56" s="6"/>
      <c r="H56" s="4">
        <v>160.91666666666666</v>
      </c>
      <c r="I56" s="6">
        <v>26.3</v>
      </c>
    </row>
    <row r="57" spans="1:9">
      <c r="A57" s="13">
        <v>55.330195899999993</v>
      </c>
      <c r="B57" s="5">
        <v>12.362678619999999</v>
      </c>
      <c r="C57" s="6"/>
      <c r="H57" s="4">
        <v>160.91666666666666</v>
      </c>
      <c r="I57" s="6">
        <v>7</v>
      </c>
    </row>
    <row r="58" spans="1:9">
      <c r="A58" s="13">
        <v>55.362100319999989</v>
      </c>
      <c r="B58" s="5">
        <v>12.377505679999999</v>
      </c>
      <c r="C58" s="6"/>
      <c r="H58" s="4">
        <v>160.91666666666666</v>
      </c>
      <c r="I58" s="6">
        <v>7</v>
      </c>
    </row>
    <row r="59" spans="1:9">
      <c r="A59" s="13">
        <v>55.418225089999993</v>
      </c>
      <c r="B59" s="5">
        <v>12.309116</v>
      </c>
      <c r="C59" s="6"/>
      <c r="H59" s="4">
        <v>161.58333333333331</v>
      </c>
      <c r="I59" s="6">
        <v>7</v>
      </c>
    </row>
    <row r="60" spans="1:9">
      <c r="A60" s="13">
        <v>54.597383029999989</v>
      </c>
      <c r="B60" s="5">
        <v>12.311758289999998</v>
      </c>
      <c r="C60" s="6"/>
      <c r="H60" s="4">
        <v>161.58333333333331</v>
      </c>
      <c r="I60" s="6">
        <v>7</v>
      </c>
    </row>
    <row r="61" spans="1:9">
      <c r="A61" s="13">
        <v>54.350927569999989</v>
      </c>
      <c r="B61" s="5">
        <v>12.127124799999999</v>
      </c>
      <c r="C61" s="6"/>
      <c r="H61" s="4">
        <v>161.58333333333331</v>
      </c>
      <c r="I61" s="6">
        <v>-20</v>
      </c>
    </row>
    <row r="62" spans="1:9">
      <c r="A62" s="13">
        <v>54.411586199999988</v>
      </c>
      <c r="B62" s="5">
        <v>12.062028129999998</v>
      </c>
      <c r="C62" s="6"/>
      <c r="H62" s="4">
        <v>161.58333333333331</v>
      </c>
      <c r="I62" s="6">
        <v>-20</v>
      </c>
    </row>
    <row r="63" spans="1:9">
      <c r="A63" s="13">
        <v>54.534682749999995</v>
      </c>
      <c r="B63" s="5">
        <v>11.955640769999999</v>
      </c>
      <c r="C63" s="6"/>
      <c r="H63" s="4">
        <v>162.91666666666666</v>
      </c>
      <c r="I63" s="6">
        <v>-20</v>
      </c>
    </row>
    <row r="64" spans="1:9">
      <c r="A64" s="13">
        <v>55.057533419999992</v>
      </c>
      <c r="B64" s="5">
        <v>11.922119839999999</v>
      </c>
      <c r="C64" s="6"/>
      <c r="H64" s="4">
        <v>162.91666666666666</v>
      </c>
      <c r="I64" s="6">
        <v>-20</v>
      </c>
    </row>
    <row r="65" spans="1:9">
      <c r="A65" s="13">
        <v>55.476122979999992</v>
      </c>
      <c r="B65" s="5">
        <v>11.883545859999998</v>
      </c>
      <c r="C65" s="6"/>
      <c r="H65" s="4">
        <v>162.91666666666666</v>
      </c>
      <c r="I65" s="6">
        <v>7</v>
      </c>
    </row>
    <row r="66" spans="1:9">
      <c r="A66" s="13">
        <v>55.902813359999989</v>
      </c>
      <c r="B66" s="5">
        <v>11.874205679999999</v>
      </c>
      <c r="C66" s="6"/>
      <c r="H66" s="4">
        <v>162.91666666666666</v>
      </c>
      <c r="I66" s="6">
        <v>7</v>
      </c>
    </row>
    <row r="67" spans="1:9">
      <c r="A67" s="13">
        <v>55.902813359999989</v>
      </c>
      <c r="B67" s="5">
        <v>11.874205679999999</v>
      </c>
      <c r="C67" s="6"/>
      <c r="H67" s="4">
        <v>163.58333333333331</v>
      </c>
      <c r="I67" s="6">
        <v>7</v>
      </c>
    </row>
    <row r="68" spans="1:9">
      <c r="A68" s="13">
        <v>56.880518809999991</v>
      </c>
      <c r="B68" s="5">
        <v>11.807937449999999</v>
      </c>
      <c r="C68" s="6"/>
      <c r="H68" s="4">
        <v>163.58333333333331</v>
      </c>
      <c r="I68" s="6">
        <v>7</v>
      </c>
    </row>
    <row r="69" spans="1:9">
      <c r="A69" s="13">
        <v>57.499580699999989</v>
      </c>
      <c r="B69" s="5">
        <v>11.776501209999999</v>
      </c>
      <c r="C69" s="6"/>
      <c r="H69" s="4">
        <v>163.58333333333331</v>
      </c>
      <c r="I69" s="6">
        <v>26.3</v>
      </c>
    </row>
    <row r="70" spans="1:9">
      <c r="A70" s="13">
        <v>58.110225899999989</v>
      </c>
      <c r="B70" s="5">
        <v>11.701362309999999</v>
      </c>
      <c r="C70" s="6"/>
      <c r="H70" s="4">
        <v>163.58333333333331</v>
      </c>
      <c r="I70" s="6">
        <v>26.3</v>
      </c>
    </row>
    <row r="71" spans="1:9">
      <c r="A71" s="13">
        <v>58.799045099999994</v>
      </c>
      <c r="B71" s="5">
        <v>11.639459589999998</v>
      </c>
      <c r="C71" s="6"/>
      <c r="H71" s="4">
        <v>241.91666666666666</v>
      </c>
      <c r="I71" s="6">
        <v>26.3</v>
      </c>
    </row>
    <row r="72" spans="1:9">
      <c r="A72" s="13">
        <v>58.799045099999994</v>
      </c>
      <c r="B72" s="5">
        <v>11.596076099999998</v>
      </c>
      <c r="C72" s="6"/>
      <c r="H72" s="4">
        <v>241.91666666666666</v>
      </c>
      <c r="I72" s="6">
        <v>26.3</v>
      </c>
    </row>
    <row r="73" spans="1:9">
      <c r="A73" s="13">
        <v>60.220301629999994</v>
      </c>
      <c r="B73" s="5">
        <v>11.497516169999999</v>
      </c>
      <c r="C73" s="6"/>
      <c r="H73" s="4">
        <v>241.91666666666666</v>
      </c>
      <c r="I73" s="6">
        <v>7</v>
      </c>
    </row>
    <row r="74" spans="1:9">
      <c r="A74" s="13">
        <v>60.868671349999993</v>
      </c>
      <c r="B74" s="5">
        <v>11.30751368</v>
      </c>
      <c r="C74" s="6"/>
      <c r="H74" s="4">
        <v>241.91666666666666</v>
      </c>
      <c r="I74" s="6">
        <v>7</v>
      </c>
    </row>
    <row r="75" spans="1:9">
      <c r="A75" s="13">
        <v>61.545397409999993</v>
      </c>
      <c r="B75" s="5">
        <v>11.185668269999999</v>
      </c>
      <c r="C75" s="6"/>
      <c r="H75" s="4">
        <v>242.58333333333331</v>
      </c>
      <c r="I75" s="6">
        <v>7</v>
      </c>
    </row>
    <row r="76" spans="1:9">
      <c r="A76" s="13">
        <v>62.083949749999988</v>
      </c>
      <c r="B76" s="5">
        <v>11.143419599999998</v>
      </c>
      <c r="C76" s="6"/>
      <c r="H76" s="4">
        <v>242.58333333333331</v>
      </c>
      <c r="I76" s="6">
        <v>7</v>
      </c>
    </row>
    <row r="77" spans="1:9">
      <c r="A77" s="13">
        <v>62.691831759999992</v>
      </c>
      <c r="B77" s="5">
        <v>11.150995179999999</v>
      </c>
      <c r="C77" s="6"/>
      <c r="H77" s="4">
        <v>242.58333333333331</v>
      </c>
      <c r="I77" s="6">
        <v>-20</v>
      </c>
    </row>
    <row r="78" spans="1:9">
      <c r="A78" s="13">
        <v>62.691831759999992</v>
      </c>
      <c r="B78" s="5">
        <v>11.153793969999999</v>
      </c>
      <c r="C78" s="6"/>
      <c r="H78" s="4">
        <v>242.58333333333331</v>
      </c>
      <c r="I78" s="6">
        <v>-20</v>
      </c>
    </row>
    <row r="79" spans="1:9">
      <c r="A79" s="13">
        <v>62.691831759999992</v>
      </c>
      <c r="B79" s="5">
        <v>11.086250779999999</v>
      </c>
      <c r="C79" s="6"/>
      <c r="H79" s="4">
        <v>243.91666666666666</v>
      </c>
      <c r="I79" s="6">
        <v>-20</v>
      </c>
    </row>
    <row r="80" spans="1:9">
      <c r="A80" s="13">
        <v>64.539482249999992</v>
      </c>
      <c r="B80" s="5">
        <v>11.118725659999999</v>
      </c>
      <c r="C80" s="6"/>
      <c r="H80" s="4">
        <v>243.91666666666666</v>
      </c>
      <c r="I80" s="6">
        <v>-20</v>
      </c>
    </row>
    <row r="81" spans="1:9">
      <c r="A81" s="13">
        <v>65.149912959999995</v>
      </c>
      <c r="B81" s="5">
        <v>11.03793782</v>
      </c>
      <c r="C81" s="6"/>
      <c r="H81" s="4">
        <v>243.91666666666666</v>
      </c>
      <c r="I81" s="6">
        <v>7</v>
      </c>
    </row>
    <row r="82" spans="1:9">
      <c r="A82" s="13">
        <v>65.149912959999995</v>
      </c>
      <c r="B82" s="5">
        <v>11.03793782</v>
      </c>
      <c r="C82" s="6"/>
      <c r="H82" s="4">
        <v>243.91666666666666</v>
      </c>
      <c r="I82" s="6">
        <v>7</v>
      </c>
    </row>
    <row r="83" spans="1:9">
      <c r="A83" s="13">
        <v>65.149912959999995</v>
      </c>
      <c r="B83" s="5">
        <v>11.03793782</v>
      </c>
      <c r="C83" s="6"/>
      <c r="H83" s="4">
        <v>244.58333333333331</v>
      </c>
      <c r="I83" s="6">
        <v>7</v>
      </c>
    </row>
    <row r="84" spans="1:9">
      <c r="A84" s="13">
        <v>66.116327509999991</v>
      </c>
      <c r="B84" s="5">
        <v>11.013538629999999</v>
      </c>
      <c r="C84" s="6"/>
      <c r="H84" s="4">
        <v>244.58333333333331</v>
      </c>
      <c r="I84" s="6">
        <v>7</v>
      </c>
    </row>
    <row r="85" spans="1:9">
      <c r="A85" s="13">
        <v>66.401661379999993</v>
      </c>
      <c r="B85" s="5">
        <v>10.964554639999999</v>
      </c>
      <c r="C85" s="6"/>
      <c r="H85" s="4">
        <v>244.58333333333331</v>
      </c>
      <c r="I85" s="6">
        <v>26.3</v>
      </c>
    </row>
    <row r="86" spans="1:9">
      <c r="A86" s="13">
        <v>66.750756649999985</v>
      </c>
      <c r="B86" s="5">
        <v>10.932849749999999</v>
      </c>
      <c r="C86" s="6"/>
      <c r="H86" s="4">
        <v>244.58333333333331</v>
      </c>
      <c r="I86" s="6">
        <v>26.3</v>
      </c>
    </row>
    <row r="87" spans="1:9">
      <c r="A87" s="13">
        <v>67.039564179999985</v>
      </c>
      <c r="B87" s="5">
        <v>10.932849749999999</v>
      </c>
      <c r="C87" s="6"/>
      <c r="H87" s="4">
        <v>322.91666666666669</v>
      </c>
      <c r="I87" s="6">
        <v>26.3</v>
      </c>
    </row>
    <row r="88" spans="1:9">
      <c r="A88" s="13">
        <v>67.039564179999985</v>
      </c>
      <c r="B88" s="5">
        <v>10.900614169999997</v>
      </c>
      <c r="C88" s="6"/>
      <c r="H88" s="4">
        <v>322.91666666666669</v>
      </c>
      <c r="I88" s="6">
        <v>26.3</v>
      </c>
    </row>
    <row r="89" spans="1:9">
      <c r="A89" s="13">
        <v>67.312864699999992</v>
      </c>
      <c r="B89" s="5">
        <v>10.898520019999999</v>
      </c>
      <c r="C89" s="6"/>
      <c r="H89" s="4">
        <v>322.91666666666669</v>
      </c>
      <c r="I89" s="6">
        <v>7</v>
      </c>
    </row>
    <row r="90" spans="1:9">
      <c r="A90" s="13">
        <v>67.587757619999991</v>
      </c>
      <c r="B90" s="5">
        <v>10.866430879999999</v>
      </c>
      <c r="C90" s="6"/>
      <c r="H90" s="4">
        <v>322.91666666666669</v>
      </c>
      <c r="I90" s="6">
        <v>7</v>
      </c>
    </row>
    <row r="91" spans="1:9">
      <c r="A91" s="13">
        <v>67.803436829999995</v>
      </c>
      <c r="B91" s="5">
        <v>10.866430879999999</v>
      </c>
      <c r="C91" s="6"/>
      <c r="H91" s="4">
        <v>323.58333333333337</v>
      </c>
      <c r="I91" s="6">
        <v>7</v>
      </c>
    </row>
    <row r="92" spans="1:9">
      <c r="A92" s="13">
        <v>67.999492169999996</v>
      </c>
      <c r="B92" s="5">
        <v>10.866430879999999</v>
      </c>
      <c r="C92" s="6"/>
      <c r="H92" s="4">
        <v>323.58333333333337</v>
      </c>
      <c r="I92" s="6">
        <v>7</v>
      </c>
    </row>
    <row r="93" spans="1:9">
      <c r="A93" s="13">
        <v>68.220464159999992</v>
      </c>
      <c r="B93" s="5">
        <v>10.793230119999999</v>
      </c>
      <c r="C93" s="6"/>
      <c r="H93" s="4">
        <v>323.58333333333337</v>
      </c>
      <c r="I93" s="6">
        <v>-20</v>
      </c>
    </row>
    <row r="94" spans="1:9">
      <c r="A94" s="13">
        <v>68.246749279999989</v>
      </c>
      <c r="B94" s="5">
        <v>10.761245529999998</v>
      </c>
      <c r="C94" s="6"/>
      <c r="H94" s="4">
        <v>323.58333333333337</v>
      </c>
      <c r="I94" s="6">
        <v>-20</v>
      </c>
    </row>
    <row r="95" spans="1:9">
      <c r="A95" s="13">
        <v>68.671202039999997</v>
      </c>
      <c r="B95" s="5">
        <v>10.721996149999999</v>
      </c>
      <c r="C95" s="6"/>
      <c r="H95" s="4">
        <v>324.91666666666669</v>
      </c>
      <c r="I95" s="6">
        <v>-20</v>
      </c>
    </row>
    <row r="96" spans="1:9">
      <c r="A96" s="13">
        <v>68.823319599999991</v>
      </c>
      <c r="B96" s="5">
        <v>10.651356909999999</v>
      </c>
      <c r="C96" s="6"/>
      <c r="H96" s="4">
        <v>324.91666666666669</v>
      </c>
      <c r="I96" s="6">
        <v>-20</v>
      </c>
    </row>
    <row r="97" spans="1:9">
      <c r="A97" s="13">
        <v>69.274863539999984</v>
      </c>
      <c r="B97" s="5">
        <v>10.585507069999998</v>
      </c>
      <c r="C97" s="6"/>
      <c r="H97" s="4">
        <v>324.91666666666669</v>
      </c>
      <c r="I97" s="6">
        <v>7</v>
      </c>
    </row>
    <row r="98" spans="1:9">
      <c r="A98" s="13">
        <v>69.679476689999987</v>
      </c>
      <c r="B98" s="5">
        <v>10.542200349999998</v>
      </c>
      <c r="C98" s="6"/>
      <c r="H98" s="4">
        <v>324.91666666666669</v>
      </c>
      <c r="I98" s="6">
        <v>7</v>
      </c>
    </row>
    <row r="99" spans="1:9">
      <c r="A99" s="13">
        <v>70.065590709999995</v>
      </c>
      <c r="B99" s="5">
        <v>10.507481339999998</v>
      </c>
      <c r="C99" s="6"/>
      <c r="H99" s="4">
        <v>325.58333333333337</v>
      </c>
      <c r="I99" s="6">
        <v>7</v>
      </c>
    </row>
    <row r="100" spans="1:9">
      <c r="A100" s="13">
        <v>70.430042689999993</v>
      </c>
      <c r="B100" s="5">
        <v>10.481414099999999</v>
      </c>
      <c r="C100" s="6"/>
      <c r="H100" s="4">
        <v>325.58333333333337</v>
      </c>
      <c r="I100" s="6">
        <v>7</v>
      </c>
    </row>
    <row r="101" spans="1:9">
      <c r="A101" s="13">
        <v>70.876712829999988</v>
      </c>
      <c r="B101" s="5">
        <v>10.50083321</v>
      </c>
      <c r="C101" s="6"/>
      <c r="H101" s="4">
        <v>325.58333333333337</v>
      </c>
      <c r="I101" s="6">
        <v>26.3</v>
      </c>
    </row>
    <row r="102" spans="1:9">
      <c r="A102" s="13">
        <v>71.37511533</v>
      </c>
      <c r="B102" s="5">
        <v>10.442455039999999</v>
      </c>
      <c r="C102" s="6"/>
      <c r="H102" s="4">
        <v>325.58333333333337</v>
      </c>
      <c r="I102" s="6">
        <v>26.3</v>
      </c>
    </row>
    <row r="103" spans="1:9">
      <c r="A103" s="13">
        <v>71.918902349999996</v>
      </c>
      <c r="B103" s="5">
        <v>10.227138049999999</v>
      </c>
      <c r="C103" s="6"/>
      <c r="H103" s="4">
        <v>403.91666666666669</v>
      </c>
      <c r="I103" s="6">
        <v>26.3</v>
      </c>
    </row>
    <row r="104" spans="1:9">
      <c r="A104" s="13">
        <v>72.433070889999996</v>
      </c>
      <c r="B104" s="5">
        <v>10.217204259999999</v>
      </c>
      <c r="C104" s="6"/>
      <c r="H104" s="4">
        <v>403.91666666666669</v>
      </c>
      <c r="I104" s="6">
        <v>26.3</v>
      </c>
    </row>
    <row r="105" spans="1:9">
      <c r="A105" s="13">
        <v>72.976209339999997</v>
      </c>
      <c r="B105" s="5">
        <v>10.110735599999998</v>
      </c>
      <c r="C105" s="6"/>
      <c r="H105" s="4">
        <v>403.91666666666669</v>
      </c>
      <c r="I105" s="6">
        <v>7</v>
      </c>
    </row>
    <row r="106" spans="1:9">
      <c r="A106" s="13">
        <v>73.707112049999992</v>
      </c>
      <c r="B106" s="5">
        <v>10.142778969999998</v>
      </c>
      <c r="C106" s="6"/>
      <c r="H106" s="4">
        <v>403.91666666666669</v>
      </c>
      <c r="I106" s="6">
        <v>7</v>
      </c>
    </row>
    <row r="107" spans="1:9">
      <c r="A107" s="13">
        <v>74.162139969999998</v>
      </c>
      <c r="B107" s="5">
        <v>10.181542199999999</v>
      </c>
      <c r="C107" s="6"/>
      <c r="H107" s="4">
        <v>404.58333333333337</v>
      </c>
      <c r="I107" s="6">
        <v>7</v>
      </c>
    </row>
    <row r="108" spans="1:9">
      <c r="A108" s="13">
        <v>74.643474909999995</v>
      </c>
      <c r="B108" s="5">
        <v>10.120252389999997</v>
      </c>
      <c r="C108" s="6"/>
      <c r="H108" s="4">
        <v>404.58333333333337</v>
      </c>
      <c r="I108" s="6">
        <v>7</v>
      </c>
    </row>
    <row r="109" spans="1:9">
      <c r="A109" s="13">
        <v>75.173673509999986</v>
      </c>
      <c r="B109" s="5">
        <v>9.900520659999998</v>
      </c>
      <c r="C109" s="6"/>
      <c r="H109" s="4">
        <v>404.58333333333337</v>
      </c>
      <c r="I109" s="6">
        <v>-20</v>
      </c>
    </row>
    <row r="110" spans="1:9">
      <c r="A110" s="13">
        <v>75.739086019999988</v>
      </c>
      <c r="B110" s="5">
        <v>9.931651389999999</v>
      </c>
      <c r="C110" s="6"/>
      <c r="H110" s="4">
        <v>404.58333333333337</v>
      </c>
      <c r="I110" s="6">
        <v>-20</v>
      </c>
    </row>
    <row r="111" spans="1:9">
      <c r="A111" s="13">
        <v>76.326843459999992</v>
      </c>
      <c r="B111" s="5">
        <v>9.9736041199999974</v>
      </c>
      <c r="C111" s="6"/>
      <c r="H111" s="4">
        <v>405.91666666666669</v>
      </c>
      <c r="I111" s="6">
        <v>-20</v>
      </c>
    </row>
    <row r="112" spans="1:9">
      <c r="A112" s="13">
        <v>76.88478022999999</v>
      </c>
      <c r="B112" s="5">
        <v>9.9645568599999983</v>
      </c>
      <c r="C112" s="6"/>
      <c r="H112" s="4">
        <v>405.91666666666669</v>
      </c>
      <c r="I112" s="6">
        <v>-20</v>
      </c>
    </row>
    <row r="113" spans="1:9">
      <c r="A113" s="13">
        <v>77.469493149999991</v>
      </c>
      <c r="B113" s="5">
        <v>9.9702870999999984</v>
      </c>
      <c r="C113" s="6"/>
      <c r="H113" s="4">
        <v>405.91666666666669</v>
      </c>
      <c r="I113" s="6">
        <v>7</v>
      </c>
    </row>
    <row r="114" spans="1:9">
      <c r="A114" s="13">
        <v>78.043871509999988</v>
      </c>
      <c r="B114" s="5">
        <v>9.9058952699999985</v>
      </c>
      <c r="C114" s="6"/>
      <c r="H114" s="4">
        <v>405.91666666666669</v>
      </c>
      <c r="I114" s="6">
        <v>7</v>
      </c>
    </row>
    <row r="115" spans="1:9">
      <c r="A115" s="13">
        <v>78.671996009999987</v>
      </c>
      <c r="B115" s="5">
        <v>9.9615232099999993</v>
      </c>
      <c r="C115" s="6"/>
      <c r="H115" s="4">
        <v>406.58333333333337</v>
      </c>
      <c r="I115" s="6">
        <v>7</v>
      </c>
    </row>
    <row r="116" spans="1:9">
      <c r="A116" s="13">
        <v>79.204675409999993</v>
      </c>
      <c r="B116" s="5">
        <v>9.931651389999999</v>
      </c>
      <c r="C116" s="6"/>
      <c r="H116" s="4">
        <v>406.58333333333337</v>
      </c>
      <c r="I116" s="6">
        <v>7</v>
      </c>
    </row>
    <row r="117" spans="1:9">
      <c r="A117" s="13">
        <v>79.837995179999993</v>
      </c>
      <c r="B117" s="5">
        <v>10.079141969999998</v>
      </c>
      <c r="C117" s="6"/>
      <c r="H117" s="4">
        <v>406.58333333333337</v>
      </c>
      <c r="I117" s="6">
        <v>26.3</v>
      </c>
    </row>
    <row r="118" spans="1:9">
      <c r="A118" s="13">
        <v>80.585613919999986</v>
      </c>
      <c r="B118" s="5">
        <v>9.9402455899999982</v>
      </c>
      <c r="C118" s="6"/>
      <c r="H118" s="4">
        <v>406.58333333333337</v>
      </c>
      <c r="I118" s="6">
        <v>26.3</v>
      </c>
    </row>
    <row r="119" spans="1:9">
      <c r="A119" s="13">
        <v>81.391609899999992</v>
      </c>
      <c r="B119" s="5">
        <v>9.710285589999998</v>
      </c>
      <c r="C119" s="6"/>
      <c r="H119" s="4">
        <v>486.5</v>
      </c>
      <c r="I119" s="6">
        <v>26.3</v>
      </c>
    </row>
    <row r="120" spans="1:9">
      <c r="A120" s="13">
        <v>82.020801599999999</v>
      </c>
      <c r="B120" s="5">
        <v>9.8991905899999981</v>
      </c>
      <c r="C120" s="6"/>
      <c r="H120" s="4">
        <v>486.5</v>
      </c>
      <c r="I120" s="6">
        <v>26.3</v>
      </c>
    </row>
    <row r="121" spans="1:9" ht="15.75" thickBot="1">
      <c r="A121" s="13">
        <v>82.916584209999996</v>
      </c>
      <c r="B121" s="5">
        <v>9.784982209999999</v>
      </c>
      <c r="C121" s="6"/>
      <c r="H121" s="7">
        <v>486.5</v>
      </c>
      <c r="I121" s="9">
        <v>30.5</v>
      </c>
    </row>
    <row r="122" spans="1:9">
      <c r="A122" s="13">
        <v>83.648386079999995</v>
      </c>
      <c r="B122" s="5">
        <v>9.6488679599999987</v>
      </c>
      <c r="C122" s="6"/>
    </row>
    <row r="123" spans="1:9">
      <c r="A123" s="13">
        <v>84.324653669999989</v>
      </c>
      <c r="B123" s="5">
        <v>9.5772283899999984</v>
      </c>
      <c r="C123" s="6"/>
    </row>
    <row r="124" spans="1:9">
      <c r="A124" s="13">
        <v>85.03363010999999</v>
      </c>
      <c r="B124" s="5">
        <v>9.5439627399999978</v>
      </c>
      <c r="C124" s="6"/>
    </row>
    <row r="125" spans="1:9">
      <c r="A125" s="13">
        <v>85.769318079999991</v>
      </c>
      <c r="B125" s="5">
        <v>9.5784762499999978</v>
      </c>
      <c r="C125" s="6"/>
    </row>
    <row r="126" spans="1:9">
      <c r="A126" s="13">
        <v>86.482054349999999</v>
      </c>
      <c r="B126" s="5">
        <v>9.6187094799999997</v>
      </c>
      <c r="C126" s="6"/>
    </row>
    <row r="127" spans="1:9">
      <c r="A127" s="13">
        <v>87.172456359999984</v>
      </c>
      <c r="B127" s="5">
        <v>9.6599780199999987</v>
      </c>
      <c r="C127" s="6"/>
    </row>
    <row r="128" spans="1:9">
      <c r="A128" s="13">
        <v>87.81423190999999</v>
      </c>
      <c r="B128" s="5">
        <v>9.6934744299999984</v>
      </c>
      <c r="C128" s="6"/>
    </row>
    <row r="129" spans="1:3">
      <c r="A129" s="13">
        <v>88.36051230999999</v>
      </c>
      <c r="B129" s="5">
        <v>9.724981699999999</v>
      </c>
      <c r="C129" s="6"/>
    </row>
    <row r="130" spans="1:3">
      <c r="A130" s="13">
        <v>89.025179499999993</v>
      </c>
      <c r="B130" s="5">
        <v>9.7161758299999974</v>
      </c>
      <c r="C130" s="6"/>
    </row>
    <row r="131" spans="1:3">
      <c r="A131" s="13">
        <v>89.43851183999999</v>
      </c>
      <c r="B131" s="5">
        <v>9.7161758299999974</v>
      </c>
      <c r="C131" s="6"/>
    </row>
    <row r="132" spans="1:3">
      <c r="A132" s="13">
        <v>89.990738249999993</v>
      </c>
      <c r="B132" s="5">
        <v>9.6840686999999974</v>
      </c>
      <c r="C132" s="6"/>
    </row>
    <row r="133" spans="1:3">
      <c r="A133" s="13">
        <v>90.41726589999999</v>
      </c>
      <c r="B133" s="5">
        <v>9.6840686999999974</v>
      </c>
      <c r="C133" s="6"/>
    </row>
    <row r="134" spans="1:3">
      <c r="A134" s="13">
        <v>90.704875979999997</v>
      </c>
      <c r="B134" s="5">
        <v>9.6429347099999987</v>
      </c>
      <c r="C134" s="6"/>
    </row>
    <row r="135" spans="1:3">
      <c r="A135" s="13">
        <v>90.974364109999982</v>
      </c>
      <c r="B135" s="5">
        <v>9.611058019999998</v>
      </c>
      <c r="C135" s="6"/>
    </row>
    <row r="136" spans="1:3">
      <c r="A136" s="13">
        <v>91.224958259999994</v>
      </c>
      <c r="B136" s="5">
        <v>9.6523745199999986</v>
      </c>
      <c r="C136" s="6"/>
    </row>
    <row r="137" spans="1:3">
      <c r="A137" s="13">
        <v>91.527878819999984</v>
      </c>
      <c r="B137" s="5">
        <v>9.6523745199999986</v>
      </c>
      <c r="C137" s="6"/>
    </row>
    <row r="138" spans="1:3">
      <c r="A138" s="13">
        <v>91.709549469999985</v>
      </c>
      <c r="B138" s="5">
        <v>9.6523745199999986</v>
      </c>
      <c r="C138" s="6"/>
    </row>
    <row r="139" spans="1:3">
      <c r="A139" s="13">
        <v>91.719788959999988</v>
      </c>
      <c r="B139" s="5">
        <v>9.6199673099999998</v>
      </c>
      <c r="C139" s="6"/>
    </row>
    <row r="140" spans="1:3">
      <c r="A140" s="13">
        <v>91.897332519999992</v>
      </c>
      <c r="B140" s="5">
        <v>9.5861662899999978</v>
      </c>
      <c r="C140" s="6"/>
    </row>
    <row r="141" spans="1:3">
      <c r="A141" s="13">
        <v>92.072522729999989</v>
      </c>
      <c r="B141" s="5">
        <v>9.5861662899999978</v>
      </c>
      <c r="C141" s="6"/>
    </row>
    <row r="142" spans="1:3">
      <c r="A142" s="13">
        <v>92.072522729999989</v>
      </c>
      <c r="B142" s="5">
        <v>9.6181504499999981</v>
      </c>
      <c r="C142" s="6"/>
    </row>
    <row r="143" spans="1:3">
      <c r="A143" s="13">
        <v>92.072522729999989</v>
      </c>
      <c r="B143" s="5">
        <v>9.5861662899999978</v>
      </c>
      <c r="C143" s="6"/>
    </row>
    <row r="144" spans="1:3">
      <c r="A144" s="13">
        <v>92.072522729999989</v>
      </c>
      <c r="B144" s="5">
        <v>9.6199673099999998</v>
      </c>
      <c r="C144" s="6"/>
    </row>
    <row r="145" spans="1:3">
      <c r="A145" s="13">
        <v>93.290247619999988</v>
      </c>
      <c r="B145" s="5">
        <v>9.5066563699999982</v>
      </c>
      <c r="C145" s="6"/>
    </row>
    <row r="146" spans="1:3">
      <c r="A146" s="13">
        <v>93.964733249999995</v>
      </c>
      <c r="B146" s="5">
        <v>9.4753807699999975</v>
      </c>
      <c r="C146" s="6"/>
    </row>
    <row r="147" spans="1:3">
      <c r="A147" s="13">
        <v>94.442864759999992</v>
      </c>
      <c r="B147" s="5">
        <v>9.5078866899999994</v>
      </c>
      <c r="C147" s="6"/>
    </row>
    <row r="148" spans="1:3">
      <c r="A148" s="13">
        <v>94.894046989999993</v>
      </c>
      <c r="B148" s="5">
        <v>9.5390131799999978</v>
      </c>
      <c r="C148" s="6"/>
    </row>
    <row r="149" spans="1:3">
      <c r="A149" s="13">
        <v>95.377878899999985</v>
      </c>
      <c r="B149" s="5">
        <v>9.5134411299999986</v>
      </c>
      <c r="C149" s="6"/>
    </row>
    <row r="150" spans="1:3">
      <c r="A150" s="13">
        <v>95.856476679999986</v>
      </c>
      <c r="B150" s="5">
        <v>9.4792173399999982</v>
      </c>
      <c r="C150" s="6"/>
    </row>
    <row r="151" spans="1:3">
      <c r="A151" s="13">
        <v>96.306570039999997</v>
      </c>
      <c r="B151" s="5">
        <v>9.4007509399999982</v>
      </c>
      <c r="C151" s="6"/>
    </row>
    <row r="152" spans="1:3">
      <c r="A152" s="13">
        <v>96.854921189999999</v>
      </c>
      <c r="B152" s="5">
        <v>9.2930028499999988</v>
      </c>
      <c r="C152" s="6"/>
    </row>
    <row r="153" spans="1:3">
      <c r="A153" s="13">
        <v>97.439620619999999</v>
      </c>
      <c r="B153" s="5">
        <v>9.3310578199999981</v>
      </c>
      <c r="C153" s="6"/>
    </row>
    <row r="154" spans="1:3">
      <c r="A154" s="13">
        <v>98.084007609999986</v>
      </c>
      <c r="B154" s="5">
        <v>9.3337774199999988</v>
      </c>
      <c r="C154" s="6"/>
    </row>
    <row r="155" spans="1:3">
      <c r="A155" s="13">
        <v>98.66384124999999</v>
      </c>
      <c r="B155" s="5">
        <v>9.5102106199999987</v>
      </c>
      <c r="C155" s="6"/>
    </row>
    <row r="156" spans="1:3">
      <c r="A156" s="13">
        <v>99.102202629999994</v>
      </c>
      <c r="B156" s="5">
        <v>9.5443719799999975</v>
      </c>
      <c r="C156" s="6"/>
    </row>
    <row r="157" spans="1:3">
      <c r="A157" s="13">
        <v>99.638258969999981</v>
      </c>
      <c r="B157" s="5">
        <v>9.6618689199999981</v>
      </c>
      <c r="C157" s="6"/>
    </row>
    <row r="158" spans="1:3">
      <c r="A158" s="13">
        <v>100.27795620999999</v>
      </c>
      <c r="B158" s="5">
        <v>9.5131662799999983</v>
      </c>
      <c r="C158" s="6"/>
    </row>
    <row r="159" spans="1:3">
      <c r="A159" s="13">
        <v>100.7168537</v>
      </c>
      <c r="B159" s="5">
        <v>9.5458224699999974</v>
      </c>
      <c r="C159" s="6"/>
    </row>
    <row r="160" spans="1:3">
      <c r="A160" s="13">
        <v>101.32866791999999</v>
      </c>
      <c r="B160" s="5">
        <v>9.5146534199999984</v>
      </c>
      <c r="C160" s="6"/>
    </row>
    <row r="161" spans="1:3">
      <c r="A161" s="13">
        <v>101.32866791999999</v>
      </c>
      <c r="B161" s="5">
        <v>9.4523468799999986</v>
      </c>
      <c r="C161" s="6"/>
    </row>
    <row r="162" spans="1:3">
      <c r="A162" s="13">
        <v>102.86355184999999</v>
      </c>
      <c r="B162" s="5">
        <v>9.554364979999999</v>
      </c>
      <c r="C162" s="6"/>
    </row>
    <row r="163" spans="1:3">
      <c r="A163" s="13">
        <v>103.47258707999998</v>
      </c>
      <c r="B163" s="5">
        <v>9.508877769999998</v>
      </c>
      <c r="C163" s="6"/>
    </row>
    <row r="164" spans="1:3">
      <c r="A164" s="13">
        <v>104.16278444999999</v>
      </c>
      <c r="B164" s="5">
        <v>9.6208538899999994</v>
      </c>
      <c r="C164" s="6"/>
    </row>
    <row r="165" spans="1:3">
      <c r="A165" s="13">
        <v>104.84482523999999</v>
      </c>
      <c r="B165" s="5">
        <v>9.5463049699999978</v>
      </c>
      <c r="C165" s="6"/>
    </row>
    <row r="166" spans="1:3">
      <c r="A166" s="13">
        <v>104.84482523999999</v>
      </c>
      <c r="B166" s="5">
        <v>9.6199673099999998</v>
      </c>
      <c r="C166" s="6"/>
    </row>
    <row r="167" spans="1:3">
      <c r="A167" s="13">
        <v>105.91145900999999</v>
      </c>
      <c r="B167" s="5">
        <v>9.5807293399999978</v>
      </c>
      <c r="C167" s="6"/>
    </row>
    <row r="168" spans="1:3">
      <c r="A168" s="13">
        <v>106.32902496</v>
      </c>
      <c r="B168" s="5">
        <v>9.4781317899999991</v>
      </c>
      <c r="C168" s="6"/>
    </row>
    <row r="169" spans="1:3">
      <c r="A169" s="13">
        <v>106.58224357999998</v>
      </c>
      <c r="B169" s="5">
        <v>9.5066563699999982</v>
      </c>
      <c r="C169" s="6"/>
    </row>
    <row r="170" spans="1:3">
      <c r="A170" s="13">
        <v>106.99323942999999</v>
      </c>
      <c r="B170" s="5">
        <v>9.4323461099999975</v>
      </c>
      <c r="C170" s="6"/>
    </row>
    <row r="171" spans="1:3">
      <c r="A171" s="13">
        <v>107.96291137</v>
      </c>
      <c r="B171" s="5">
        <v>8.4470941999999987</v>
      </c>
      <c r="C171" s="6"/>
    </row>
    <row r="172" spans="1:3">
      <c r="A172" s="13">
        <v>108.18532089999999</v>
      </c>
      <c r="B172" s="5">
        <v>9.5773860699999993</v>
      </c>
      <c r="C172" s="6"/>
    </row>
    <row r="173" spans="1:3">
      <c r="A173" s="13">
        <v>108.59399635</v>
      </c>
      <c r="B173" s="5">
        <v>9.5146534199999984</v>
      </c>
      <c r="C173" s="6"/>
    </row>
    <row r="174" spans="1:3">
      <c r="A174" s="13">
        <v>109.02350333999999</v>
      </c>
      <c r="B174" s="5">
        <v>9.6715218899999975</v>
      </c>
      <c r="C174" s="6"/>
    </row>
    <row r="175" spans="1:3">
      <c r="A175" s="13">
        <v>109.47124564999999</v>
      </c>
      <c r="B175" s="5">
        <v>9.336011899999999</v>
      </c>
      <c r="C175" s="6"/>
    </row>
    <row r="176" spans="1:3">
      <c r="A176" s="13">
        <v>109.89992333999999</v>
      </c>
      <c r="B176" s="5">
        <v>9.2290440499999988</v>
      </c>
      <c r="C176" s="6"/>
    </row>
    <row r="177" spans="1:3">
      <c r="A177" s="13">
        <v>110.41275321999998</v>
      </c>
      <c r="B177" s="5">
        <v>9.3027203499999978</v>
      </c>
      <c r="C177" s="6"/>
    </row>
    <row r="178" spans="1:3">
      <c r="A178" s="13">
        <v>110.9981287</v>
      </c>
      <c r="B178" s="5">
        <v>9.4805771299999986</v>
      </c>
      <c r="C178" s="6"/>
    </row>
    <row r="179" spans="1:3">
      <c r="A179" s="13">
        <v>111.50978891999999</v>
      </c>
      <c r="B179" s="5">
        <v>9.3730027699999994</v>
      </c>
      <c r="C179" s="6"/>
    </row>
    <row r="180" spans="1:3">
      <c r="A180" s="13">
        <v>111.99717265999999</v>
      </c>
      <c r="B180" s="5">
        <v>9.2989799599999987</v>
      </c>
      <c r="C180" s="6"/>
    </row>
    <row r="181" spans="1:3">
      <c r="A181" s="13">
        <v>111.99717265999999</v>
      </c>
      <c r="B181" s="5">
        <v>9.3380790699999991</v>
      </c>
      <c r="C181" s="6"/>
    </row>
    <row r="182" spans="1:3">
      <c r="A182" s="13">
        <v>111.99717265999999</v>
      </c>
      <c r="B182" s="5">
        <v>9.3283815999999984</v>
      </c>
      <c r="C182" s="6"/>
    </row>
    <row r="183" spans="1:3">
      <c r="A183" s="13">
        <v>113.70638607999999</v>
      </c>
      <c r="B183" s="5">
        <v>9.2612457699999986</v>
      </c>
      <c r="C183" s="6"/>
    </row>
    <row r="184" spans="1:3">
      <c r="A184" s="13">
        <v>114.27671398999999</v>
      </c>
      <c r="B184" s="5">
        <v>9.2705634499999974</v>
      </c>
      <c r="C184" s="6"/>
    </row>
    <row r="185" spans="1:3">
      <c r="A185" s="13">
        <v>114.81128852999998</v>
      </c>
      <c r="B185" s="5">
        <v>9.2290218799999977</v>
      </c>
      <c r="C185" s="6"/>
    </row>
    <row r="186" spans="1:3">
      <c r="A186" s="13">
        <v>115.38232187999999</v>
      </c>
      <c r="B186" s="5">
        <v>9.1897993699999994</v>
      </c>
      <c r="C186" s="6"/>
    </row>
    <row r="187" spans="1:3">
      <c r="A187" s="13">
        <v>115.91697782999999</v>
      </c>
      <c r="B187" s="5">
        <v>9.2910861999999987</v>
      </c>
      <c r="C187" s="6"/>
    </row>
    <row r="188" spans="1:3">
      <c r="A188" s="13">
        <v>115.91697782999999</v>
      </c>
      <c r="B188" s="5">
        <v>9.1846937899999972</v>
      </c>
      <c r="C188" s="6"/>
    </row>
    <row r="189" spans="1:3">
      <c r="A189" s="13">
        <v>117.31283529999999</v>
      </c>
      <c r="B189" s="5">
        <v>9.2504400199999992</v>
      </c>
      <c r="C189" s="6"/>
    </row>
    <row r="190" spans="1:3">
      <c r="A190" s="13">
        <v>117.31283529999999</v>
      </c>
      <c r="B190" s="5">
        <v>9.2217789599999982</v>
      </c>
      <c r="C190" s="6"/>
    </row>
    <row r="191" spans="1:3">
      <c r="A191" s="13">
        <v>117.31283529999999</v>
      </c>
      <c r="B191" s="5">
        <v>9.2558348399999986</v>
      </c>
      <c r="C191" s="6"/>
    </row>
    <row r="192" spans="1:3">
      <c r="A192" s="13">
        <v>119.30978438999999</v>
      </c>
      <c r="B192" s="5">
        <v>9.2630412499999988</v>
      </c>
      <c r="C192" s="6"/>
    </row>
    <row r="193" spans="1:3">
      <c r="A193" s="13">
        <v>119.93907911999999</v>
      </c>
      <c r="B193" s="5">
        <v>9.310416759999999</v>
      </c>
      <c r="C193" s="6"/>
    </row>
    <row r="194" spans="1:3">
      <c r="A194" s="13">
        <v>119.93907911999999</v>
      </c>
      <c r="B194" s="5">
        <v>9.4953715399999989</v>
      </c>
      <c r="C194" s="6"/>
    </row>
    <row r="195" spans="1:3">
      <c r="A195" s="13">
        <v>121.87149072</v>
      </c>
      <c r="B195" s="5">
        <v>9.552126089999998</v>
      </c>
      <c r="C195" s="6"/>
    </row>
    <row r="196" spans="1:3">
      <c r="A196" s="13">
        <v>122.53265791</v>
      </c>
      <c r="B196" s="5">
        <v>9.5861367499999979</v>
      </c>
      <c r="C196" s="6"/>
    </row>
    <row r="197" spans="1:3">
      <c r="A197" s="13">
        <v>123.12992383999999</v>
      </c>
      <c r="B197" s="5">
        <v>9.8345467099999979</v>
      </c>
      <c r="C197" s="6"/>
    </row>
    <row r="198" spans="1:3">
      <c r="A198" s="13">
        <v>123.79800035999999</v>
      </c>
      <c r="B198" s="5">
        <v>9.8315184999999978</v>
      </c>
      <c r="C198" s="6"/>
    </row>
    <row r="199" spans="1:3">
      <c r="A199" s="13">
        <v>125.21861721999998</v>
      </c>
      <c r="B199" s="5">
        <v>10.188074729999999</v>
      </c>
      <c r="C199" s="6"/>
    </row>
    <row r="200" spans="1:3">
      <c r="A200" s="13">
        <v>125.91883718999999</v>
      </c>
      <c r="B200" s="5">
        <v>10.296343699999998</v>
      </c>
      <c r="C200" s="6"/>
    </row>
    <row r="201" spans="1:3">
      <c r="A201" s="13">
        <v>126.61406359999999</v>
      </c>
      <c r="B201" s="5">
        <v>10.527744909999999</v>
      </c>
      <c r="C201" s="6"/>
    </row>
    <row r="202" spans="1:3">
      <c r="A202" s="13">
        <v>126.61406359999999</v>
      </c>
      <c r="B202" s="5">
        <v>11.004200469999999</v>
      </c>
      <c r="C202" s="6"/>
    </row>
    <row r="203" spans="1:3">
      <c r="A203" s="13">
        <v>126.61406359999999</v>
      </c>
      <c r="B203" s="5">
        <v>11.004200469999999</v>
      </c>
      <c r="C203" s="6"/>
    </row>
    <row r="204" spans="1:3">
      <c r="A204" s="13">
        <v>131.85979458999998</v>
      </c>
      <c r="B204" s="5">
        <v>11.077783269999998</v>
      </c>
      <c r="C204" s="6"/>
    </row>
    <row r="205" spans="1:3">
      <c r="A205" s="13">
        <v>132.12816192</v>
      </c>
      <c r="B205" s="5">
        <v>11.006689219999998</v>
      </c>
      <c r="C205" s="6"/>
    </row>
    <row r="206" spans="1:3">
      <c r="A206" s="13">
        <v>132.94444587999999</v>
      </c>
      <c r="B206" s="5">
        <v>11.077783269999998</v>
      </c>
      <c r="C206" s="6"/>
    </row>
    <row r="207" spans="1:3">
      <c r="A207" s="13">
        <v>133.60819049999998</v>
      </c>
      <c r="B207" s="5">
        <v>11.210676819999998</v>
      </c>
      <c r="C207" s="6"/>
    </row>
    <row r="208" spans="1:3">
      <c r="A208" s="13">
        <v>134.21795694999997</v>
      </c>
      <c r="B208" s="5">
        <v>11.07700212</v>
      </c>
      <c r="C208" s="6"/>
    </row>
    <row r="209" spans="1:3">
      <c r="A209" s="13">
        <v>134.90938510999999</v>
      </c>
      <c r="B209" s="5">
        <v>11.077783269999998</v>
      </c>
      <c r="C209" s="6"/>
    </row>
    <row r="210" spans="1:3">
      <c r="A210" s="13">
        <v>134.90938510999999</v>
      </c>
      <c r="B210" s="5">
        <v>10.971048589999999</v>
      </c>
      <c r="C210" s="6"/>
    </row>
    <row r="211" spans="1:3">
      <c r="A211" s="13">
        <v>136.32938868999997</v>
      </c>
      <c r="B211" s="5">
        <v>10.971048589999999</v>
      </c>
      <c r="C211" s="6"/>
    </row>
    <row r="212" spans="1:3">
      <c r="A212" s="13">
        <v>136.97454081999999</v>
      </c>
      <c r="B212" s="5">
        <v>11.048207499999998</v>
      </c>
      <c r="C212" s="6"/>
    </row>
    <row r="213" spans="1:3">
      <c r="A213" s="13">
        <v>137.69402959999999</v>
      </c>
      <c r="B213" s="5">
        <v>10.963797159999999</v>
      </c>
      <c r="C213" s="6"/>
    </row>
    <row r="214" spans="1:3">
      <c r="A214" s="13">
        <v>138.24638555999999</v>
      </c>
      <c r="B214" s="5">
        <v>10.971048589999999</v>
      </c>
      <c r="C214" s="6"/>
    </row>
    <row r="215" spans="1:3">
      <c r="A215" s="13">
        <v>138.84914456999999</v>
      </c>
      <c r="B215" s="5">
        <v>11.013682529999999</v>
      </c>
      <c r="C215" s="6"/>
    </row>
    <row r="216" spans="1:3">
      <c r="A216" s="13">
        <v>139.59311237999998</v>
      </c>
      <c r="B216" s="5">
        <v>10.9692759</v>
      </c>
      <c r="C216" s="6"/>
    </row>
    <row r="217" spans="1:3">
      <c r="A217" s="13">
        <v>139.59311237999998</v>
      </c>
      <c r="B217" s="5">
        <v>10.93209877</v>
      </c>
      <c r="C217" s="6"/>
    </row>
    <row r="218" spans="1:3">
      <c r="A218" s="13">
        <v>139.59311237999998</v>
      </c>
      <c r="B218" s="5">
        <v>10.827036349999998</v>
      </c>
      <c r="C218" s="6"/>
    </row>
    <row r="219" spans="1:3">
      <c r="A219" s="13">
        <v>140.95452893999999</v>
      </c>
      <c r="B219" s="5">
        <v>10.97659968</v>
      </c>
      <c r="C219" s="6"/>
    </row>
    <row r="220" spans="1:3">
      <c r="A220" s="13">
        <v>141.34471502</v>
      </c>
      <c r="B220" s="5">
        <v>10.966258979999999</v>
      </c>
      <c r="C220" s="6"/>
    </row>
    <row r="221" spans="1:3">
      <c r="A221" s="13">
        <v>141.34471502</v>
      </c>
      <c r="B221" s="5">
        <v>10.920051419999998</v>
      </c>
      <c r="C221" s="6"/>
    </row>
    <row r="222" spans="1:3">
      <c r="A222" s="13">
        <v>141.34471502</v>
      </c>
      <c r="B222" s="5">
        <v>10.866430879999999</v>
      </c>
      <c r="C222" s="6"/>
    </row>
    <row r="223" spans="1:3">
      <c r="A223" s="13">
        <v>141.34471502</v>
      </c>
      <c r="B223" s="5">
        <v>10.898520019999999</v>
      </c>
      <c r="C223" s="6"/>
    </row>
    <row r="224" spans="1:3">
      <c r="A224" s="13">
        <v>141.34471502</v>
      </c>
      <c r="B224" s="5">
        <v>10.867169179999998</v>
      </c>
      <c r="C224" s="6"/>
    </row>
    <row r="225" spans="1:3">
      <c r="A225" s="13">
        <v>145.00039278</v>
      </c>
      <c r="B225" s="5">
        <v>10.90093993</v>
      </c>
      <c r="C225" s="6"/>
    </row>
    <row r="226" spans="1:3">
      <c r="A226" s="13">
        <v>145.86902757999999</v>
      </c>
      <c r="B226" s="5">
        <v>10.867169179999998</v>
      </c>
      <c r="C226" s="6"/>
    </row>
    <row r="227" spans="1:3">
      <c r="A227" s="13">
        <v>146.58013874</v>
      </c>
      <c r="B227" s="5">
        <v>10.832499379999998</v>
      </c>
      <c r="C227" s="6"/>
    </row>
    <row r="228" spans="1:3">
      <c r="A228" s="13">
        <v>147.38335401999998</v>
      </c>
      <c r="B228" s="5">
        <v>10.864769689999999</v>
      </c>
      <c r="C228" s="6"/>
    </row>
    <row r="229" spans="1:3">
      <c r="A229" s="13">
        <v>148.14445504</v>
      </c>
      <c r="B229" s="5">
        <v>10.827036349999998</v>
      </c>
      <c r="C229" s="6"/>
    </row>
    <row r="230" spans="1:3">
      <c r="A230" s="13">
        <v>148.81071463000001</v>
      </c>
      <c r="B230" s="5">
        <v>10.792505569999999</v>
      </c>
      <c r="C230" s="6"/>
    </row>
    <row r="231" spans="1:3">
      <c r="A231" s="13">
        <v>148.81071463000001</v>
      </c>
      <c r="B231" s="5">
        <v>10.758910089999999</v>
      </c>
      <c r="C231" s="6"/>
    </row>
    <row r="232" spans="1:3">
      <c r="A232" s="13">
        <v>150.20474105</v>
      </c>
      <c r="B232" s="5">
        <v>10.791599889999999</v>
      </c>
      <c r="C232" s="6"/>
    </row>
    <row r="233" spans="1:3">
      <c r="A233" s="13">
        <v>151.12712622999999</v>
      </c>
      <c r="B233" s="5">
        <v>10.684419499999999</v>
      </c>
      <c r="C233" s="6"/>
    </row>
    <row r="234" spans="1:3">
      <c r="A234" s="13">
        <v>151.12712622999999</v>
      </c>
      <c r="B234" s="5">
        <v>10.539306749999998</v>
      </c>
      <c r="C234" s="6"/>
    </row>
    <row r="235" spans="1:3">
      <c r="A235" s="13">
        <v>152.13592087999999</v>
      </c>
      <c r="B235" s="5">
        <v>10.573175299999999</v>
      </c>
      <c r="C235" s="6"/>
    </row>
    <row r="236" spans="1:3">
      <c r="A236" s="13">
        <v>152.79344409999999</v>
      </c>
      <c r="B236" s="5">
        <v>10.361371809999998</v>
      </c>
      <c r="C236" s="6"/>
    </row>
    <row r="237" spans="1:3">
      <c r="A237" s="13">
        <v>154.08938422</v>
      </c>
      <c r="B237" s="5">
        <v>10.161432939999997</v>
      </c>
      <c r="C237" s="6"/>
    </row>
    <row r="238" spans="1:3">
      <c r="A238" s="13">
        <v>154.73735045999999</v>
      </c>
      <c r="B238" s="5">
        <v>10.211886079999999</v>
      </c>
      <c r="C238" s="6"/>
    </row>
    <row r="239" spans="1:3">
      <c r="A239" s="13">
        <v>155.58768982999999</v>
      </c>
      <c r="B239" s="5">
        <v>10.146203809999999</v>
      </c>
      <c r="C239" s="6"/>
    </row>
    <row r="240" spans="1:3">
      <c r="A240" s="13">
        <v>156.2909588</v>
      </c>
      <c r="B240" s="35">
        <v>10.112745069999999</v>
      </c>
      <c r="C240" s="6"/>
    </row>
    <row r="241" spans="1:3">
      <c r="A241" s="13">
        <v>156.90061105999999</v>
      </c>
      <c r="B241" s="5">
        <v>10.007687989999997</v>
      </c>
      <c r="C241" s="6"/>
    </row>
    <row r="242" spans="1:3">
      <c r="A242" s="13">
        <v>157.48765236999998</v>
      </c>
      <c r="B242" s="5">
        <v>9.931651389999999</v>
      </c>
      <c r="C242" s="6"/>
    </row>
    <row r="243" spans="1:3">
      <c r="A243" s="13">
        <v>157.48765236999998</v>
      </c>
      <c r="B243" s="5">
        <v>9.9292335399999985</v>
      </c>
      <c r="C243" s="6"/>
    </row>
    <row r="244" spans="1:3">
      <c r="A244" s="13">
        <v>158.68937174999999</v>
      </c>
      <c r="B244" s="5">
        <v>9.8636057499999978</v>
      </c>
      <c r="C244" s="6"/>
    </row>
    <row r="245" spans="1:3">
      <c r="A245" s="13">
        <v>159.28082756999999</v>
      </c>
      <c r="B245" s="5">
        <v>9.7899691599999983</v>
      </c>
      <c r="C245" s="6"/>
    </row>
    <row r="246" spans="1:3">
      <c r="A246" s="13">
        <v>159.80063007999999</v>
      </c>
      <c r="B246" s="5">
        <v>9.8522528299999976</v>
      </c>
      <c r="C246" s="6"/>
    </row>
    <row r="247" spans="1:3">
      <c r="A247" s="13">
        <v>160.40192296999999</v>
      </c>
      <c r="B247" s="5">
        <v>9.724981699999999</v>
      </c>
      <c r="C247" s="6"/>
    </row>
    <row r="248" spans="1:3">
      <c r="A248" s="13">
        <v>160.90837544999999</v>
      </c>
      <c r="B248" s="5">
        <v>9.8562586899999989</v>
      </c>
      <c r="C248" s="6"/>
    </row>
    <row r="249" spans="1:3">
      <c r="A249" s="13">
        <v>161.43009323000001</v>
      </c>
      <c r="B249" s="5">
        <v>9.8562586899999989</v>
      </c>
      <c r="C249" s="6"/>
    </row>
    <row r="250" spans="1:3">
      <c r="A250" s="13">
        <v>162.06935232000001</v>
      </c>
      <c r="B250" s="5">
        <v>9.8961979299999996</v>
      </c>
      <c r="C250" s="6"/>
    </row>
    <row r="251" spans="1:3">
      <c r="A251" s="13">
        <v>162.69602146</v>
      </c>
      <c r="B251" s="5">
        <v>9.8881561999999974</v>
      </c>
      <c r="C251" s="6"/>
    </row>
    <row r="252" spans="1:3">
      <c r="A252" s="13">
        <v>163.38195743</v>
      </c>
      <c r="B252" s="5">
        <v>9.8474365999999982</v>
      </c>
      <c r="C252" s="6"/>
    </row>
    <row r="253" spans="1:3">
      <c r="A253" s="13">
        <v>163.97717956</v>
      </c>
      <c r="B253" s="5">
        <v>9.8228933299999994</v>
      </c>
      <c r="C253" s="6"/>
    </row>
    <row r="254" spans="1:3">
      <c r="A254" s="13">
        <v>164.57285260999998</v>
      </c>
      <c r="B254" s="5">
        <v>9.8894840299999984</v>
      </c>
      <c r="C254" s="6"/>
    </row>
    <row r="255" spans="1:3">
      <c r="A255" s="13">
        <v>165.11665902999999</v>
      </c>
      <c r="B255" s="5">
        <v>9.9541571599999976</v>
      </c>
      <c r="C255" s="6"/>
    </row>
    <row r="256" spans="1:3">
      <c r="A256" s="13">
        <v>165.68608346999997</v>
      </c>
      <c r="B256" s="5">
        <v>10.003268209999998</v>
      </c>
      <c r="C256" s="6"/>
    </row>
    <row r="257" spans="1:3">
      <c r="A257" s="13">
        <v>166.32813133999997</v>
      </c>
      <c r="B257" s="5">
        <v>10.003268209999998</v>
      </c>
      <c r="C257" s="6"/>
    </row>
    <row r="258" spans="1:3">
      <c r="A258" s="13">
        <v>166.94729217999998</v>
      </c>
      <c r="B258" s="5">
        <v>9.963208569999999</v>
      </c>
      <c r="C258" s="6"/>
    </row>
    <row r="259" spans="1:3">
      <c r="A259" s="13">
        <v>167.4997123</v>
      </c>
      <c r="B259" s="5">
        <v>9.9959552399999989</v>
      </c>
      <c r="C259" s="6"/>
    </row>
    <row r="260" spans="1:3">
      <c r="A260" s="13">
        <v>167.90085041999998</v>
      </c>
      <c r="B260" s="5">
        <v>10.037186919999998</v>
      </c>
      <c r="C260" s="6"/>
    </row>
    <row r="261" spans="1:3">
      <c r="A261" s="13">
        <v>168.49534632999999</v>
      </c>
      <c r="B261" s="5">
        <v>10.217204259999999</v>
      </c>
      <c r="C261" s="6"/>
    </row>
    <row r="262" spans="1:3">
      <c r="A262" s="13">
        <v>168.49534632999999</v>
      </c>
      <c r="B262" s="5">
        <v>10.322764059999997</v>
      </c>
      <c r="C262" s="6"/>
    </row>
    <row r="263" spans="1:3">
      <c r="A263" s="13">
        <v>169.98089418999999</v>
      </c>
      <c r="B263" s="5">
        <v>10.322764059999997</v>
      </c>
      <c r="C263" s="6"/>
    </row>
    <row r="264" spans="1:3">
      <c r="A264" s="13">
        <v>170.38455491999997</v>
      </c>
      <c r="B264" s="5">
        <v>10.290192129999998</v>
      </c>
      <c r="C264" s="6"/>
    </row>
    <row r="265" spans="1:3">
      <c r="A265" s="13">
        <v>170.85696876999998</v>
      </c>
      <c r="B265" s="5">
        <v>10.322764059999997</v>
      </c>
      <c r="C265" s="6"/>
    </row>
    <row r="266" spans="1:3">
      <c r="A266" s="13">
        <v>171.26759422999999</v>
      </c>
      <c r="B266" s="5">
        <v>10.388061699999998</v>
      </c>
      <c r="C266" s="6"/>
    </row>
    <row r="267" spans="1:3">
      <c r="A267" s="13">
        <v>171.26759422999999</v>
      </c>
      <c r="B267" s="5">
        <v>10.355169229999998</v>
      </c>
      <c r="C267" s="6"/>
    </row>
    <row r="268" spans="1:3">
      <c r="A268" s="13">
        <v>172.03644385000001</v>
      </c>
      <c r="B268" s="5">
        <v>10.406468649999997</v>
      </c>
      <c r="C268" s="6"/>
    </row>
    <row r="269" spans="1:3">
      <c r="A269" s="13">
        <v>172.41351717999999</v>
      </c>
      <c r="B269" s="5">
        <v>10.373970459999999</v>
      </c>
      <c r="C269" s="6"/>
    </row>
    <row r="270" spans="1:3">
      <c r="A270" s="13">
        <v>172.62156972999998</v>
      </c>
      <c r="B270" s="5">
        <v>10.373970459999999</v>
      </c>
      <c r="C270" s="6"/>
    </row>
    <row r="271" spans="1:3">
      <c r="A271" s="13">
        <v>172.67382708</v>
      </c>
      <c r="B271" s="5">
        <v>10.473294409999998</v>
      </c>
      <c r="C271" s="6"/>
    </row>
    <row r="272" spans="1:3">
      <c r="A272" s="13">
        <v>172.57847097000001</v>
      </c>
      <c r="B272" s="5">
        <v>10.44610509</v>
      </c>
      <c r="C272" s="6"/>
    </row>
    <row r="273" spans="1:3">
      <c r="A273" s="13">
        <v>172.74374689999999</v>
      </c>
      <c r="B273" s="5">
        <v>10.430626499999999</v>
      </c>
      <c r="C273" s="6"/>
    </row>
    <row r="274" spans="1:3">
      <c r="A274" s="13">
        <v>172.88127585999999</v>
      </c>
      <c r="B274" s="5">
        <v>10.505285669999999</v>
      </c>
      <c r="C274" s="6"/>
    </row>
    <row r="275" spans="1:3">
      <c r="A275" s="13">
        <v>172.88127585999999</v>
      </c>
      <c r="B275" s="5">
        <v>10.505285669999999</v>
      </c>
      <c r="C275" s="6"/>
    </row>
    <row r="276" spans="1:3">
      <c r="A276" s="13">
        <v>173.25430491999998</v>
      </c>
      <c r="B276" s="5">
        <v>10.57094519</v>
      </c>
      <c r="C276" s="6"/>
    </row>
    <row r="277" spans="1:3">
      <c r="A277" s="13">
        <v>173.43123055000001</v>
      </c>
      <c r="B277" s="5">
        <v>10.573175299999999</v>
      </c>
      <c r="C277" s="6"/>
    </row>
    <row r="278" spans="1:3">
      <c r="A278" s="13">
        <v>173.43123055000001</v>
      </c>
      <c r="B278" s="5">
        <v>10.616265489999998</v>
      </c>
      <c r="C278" s="6"/>
    </row>
    <row r="279" spans="1:3">
      <c r="A279" s="13">
        <v>173.43123055000001</v>
      </c>
      <c r="B279" s="5">
        <v>10.841276839999999</v>
      </c>
      <c r="C279" s="6"/>
    </row>
    <row r="280" spans="1:3">
      <c r="A280" s="13">
        <v>173.43123055000001</v>
      </c>
      <c r="B280" s="5">
        <v>10.887180439999998</v>
      </c>
      <c r="C280" s="6"/>
    </row>
    <row r="281" spans="1:3">
      <c r="A281" s="13">
        <v>175.33942815</v>
      </c>
      <c r="B281" s="5">
        <v>11.051119119999999</v>
      </c>
      <c r="C281" s="6"/>
    </row>
    <row r="282" spans="1:3">
      <c r="A282" s="13">
        <v>175.33942815</v>
      </c>
      <c r="B282" s="5">
        <v>11.051119119999999</v>
      </c>
      <c r="C282" s="6"/>
    </row>
    <row r="283" spans="1:3">
      <c r="A283" s="13">
        <v>176.32490727999999</v>
      </c>
      <c r="B283" s="5">
        <v>11.264434749999999</v>
      </c>
      <c r="C283" s="6"/>
    </row>
    <row r="284" spans="1:3">
      <c r="A284" s="13">
        <v>176.32490727999999</v>
      </c>
      <c r="B284" s="5">
        <v>11.080956699999998</v>
      </c>
      <c r="C284" s="6"/>
    </row>
    <row r="285" spans="1:3">
      <c r="A285" s="13">
        <v>176.77601297000001</v>
      </c>
      <c r="B285" s="5">
        <v>11.009800149999998</v>
      </c>
      <c r="C285" s="6"/>
    </row>
    <row r="286" spans="1:3">
      <c r="A286" s="13">
        <v>177.40460653999997</v>
      </c>
      <c r="B286" s="5">
        <v>10.964554639999999</v>
      </c>
      <c r="C286" s="6"/>
    </row>
    <row r="287" spans="1:3">
      <c r="A287" s="13">
        <v>177.40460653999997</v>
      </c>
      <c r="B287" s="5">
        <v>11.004966239999998</v>
      </c>
      <c r="C287" s="6"/>
    </row>
    <row r="288" spans="1:3">
      <c r="A288" s="13">
        <v>178.66630268</v>
      </c>
      <c r="B288" s="5">
        <v>11.022541649999997</v>
      </c>
      <c r="C288" s="6"/>
    </row>
    <row r="289" spans="1:3">
      <c r="A289" s="13">
        <v>179.17614570000001</v>
      </c>
      <c r="B289" s="5">
        <v>10.937714459999999</v>
      </c>
      <c r="C289" s="6"/>
    </row>
    <row r="290" spans="1:3">
      <c r="A290" s="13">
        <v>179.57474560999998</v>
      </c>
      <c r="B290" s="5">
        <v>10.978283989999998</v>
      </c>
      <c r="C290" s="6"/>
    </row>
    <row r="291" spans="1:3">
      <c r="A291" s="13">
        <v>179.57474560999998</v>
      </c>
      <c r="B291" s="5">
        <v>10.937714459999999</v>
      </c>
      <c r="C291" s="6"/>
    </row>
    <row r="292" spans="1:3">
      <c r="A292" s="13">
        <v>180.03754326999999</v>
      </c>
      <c r="B292" s="5">
        <v>10.939407799999998</v>
      </c>
      <c r="C292" s="6"/>
    </row>
    <row r="293" spans="1:3">
      <c r="A293" s="13">
        <v>180.44102369999999</v>
      </c>
      <c r="B293" s="5">
        <v>10.898520019999999</v>
      </c>
      <c r="C293" s="6"/>
    </row>
    <row r="294" spans="1:3">
      <c r="A294" s="13">
        <v>180.56068234999998</v>
      </c>
      <c r="B294" s="5">
        <v>10.971048589999999</v>
      </c>
      <c r="C294" s="6"/>
    </row>
    <row r="295" spans="1:3">
      <c r="A295" s="13">
        <v>180.56068234999998</v>
      </c>
      <c r="B295" s="5">
        <v>10.923837499999998</v>
      </c>
      <c r="C295" s="6"/>
    </row>
    <row r="296" spans="1:3">
      <c r="A296" s="13">
        <v>181.38028839999998</v>
      </c>
      <c r="B296" s="5">
        <v>10.923837499999998</v>
      </c>
      <c r="C296" s="6"/>
    </row>
    <row r="297" spans="1:3">
      <c r="A297" s="13">
        <v>181.38028839999998</v>
      </c>
      <c r="B297" s="5">
        <v>11.059140189999997</v>
      </c>
      <c r="C297" s="6"/>
    </row>
    <row r="298" spans="1:3">
      <c r="A298" s="13">
        <v>182.27900928</v>
      </c>
      <c r="B298" s="5">
        <v>11.080956699999998</v>
      </c>
      <c r="C298" s="6"/>
    </row>
    <row r="299" spans="1:3">
      <c r="A299" s="13">
        <v>182.27900928</v>
      </c>
      <c r="B299" s="5">
        <v>11.153585969999998</v>
      </c>
      <c r="C299" s="6"/>
    </row>
    <row r="300" spans="1:3">
      <c r="A300" s="13">
        <v>182.27900928</v>
      </c>
      <c r="B300" s="5">
        <v>11.227627829999999</v>
      </c>
      <c r="C300" s="6"/>
    </row>
    <row r="301" spans="1:3">
      <c r="A301" s="13">
        <v>183.47321647999999</v>
      </c>
      <c r="B301" s="5">
        <v>11.293306819999998</v>
      </c>
      <c r="C301" s="6"/>
    </row>
    <row r="302" spans="1:3">
      <c r="A302" s="13">
        <v>183.86237256999999</v>
      </c>
      <c r="B302" s="5">
        <v>11.261904649999998</v>
      </c>
      <c r="C302" s="6"/>
    </row>
    <row r="303" spans="1:3">
      <c r="A303" s="13">
        <v>184.12126469999998</v>
      </c>
      <c r="B303" s="5">
        <v>11.293306819999998</v>
      </c>
      <c r="C303" s="6"/>
    </row>
    <row r="304" spans="1:3">
      <c r="A304" s="13">
        <v>184.12126469999998</v>
      </c>
      <c r="B304" s="5">
        <v>11.251840989999998</v>
      </c>
      <c r="C304" s="6"/>
    </row>
    <row r="305" spans="1:3">
      <c r="A305" s="13">
        <v>184.12126469999998</v>
      </c>
      <c r="B305" s="5">
        <v>11.251840989999998</v>
      </c>
      <c r="C305" s="6"/>
    </row>
    <row r="306" spans="1:3">
      <c r="A306" s="13">
        <v>185.46608717999999</v>
      </c>
      <c r="B306" s="5">
        <v>11.357086289999998</v>
      </c>
      <c r="C306" s="6"/>
    </row>
    <row r="307" spans="1:3">
      <c r="A307" s="13">
        <v>185.78442142999998</v>
      </c>
      <c r="B307" s="5">
        <v>11.325309999999998</v>
      </c>
      <c r="C307" s="6"/>
    </row>
    <row r="308" spans="1:3">
      <c r="A308" s="13">
        <v>185.78442142999998</v>
      </c>
      <c r="B308" s="5">
        <v>11.323426259999998</v>
      </c>
      <c r="C308" s="6"/>
    </row>
    <row r="309" spans="1:3">
      <c r="A309" s="13">
        <v>185.78442142999998</v>
      </c>
      <c r="B309" s="5">
        <v>11.296297059999999</v>
      </c>
      <c r="C309" s="6"/>
    </row>
    <row r="310" spans="1:3">
      <c r="A310" s="13">
        <v>187.08958218999999</v>
      </c>
      <c r="B310" s="5">
        <v>11.291440939999998</v>
      </c>
      <c r="C310" s="6"/>
    </row>
    <row r="311" spans="1:3">
      <c r="A311" s="13">
        <v>187.68909210999999</v>
      </c>
      <c r="B311" s="5">
        <v>11.332567499999998</v>
      </c>
      <c r="C311" s="6"/>
    </row>
    <row r="312" spans="1:3">
      <c r="A312" s="13">
        <v>188.15339906999998</v>
      </c>
      <c r="B312" s="5">
        <v>11.430877889999998</v>
      </c>
      <c r="C312" s="6"/>
    </row>
    <row r="313" spans="1:3">
      <c r="A313" s="13">
        <v>188.66384194</v>
      </c>
      <c r="B313" s="5">
        <v>11.487501129999998</v>
      </c>
      <c r="C313" s="6"/>
    </row>
    <row r="314" spans="1:3">
      <c r="A314" s="13">
        <v>189.24232864999999</v>
      </c>
      <c r="B314" s="5">
        <v>11.560183659999998</v>
      </c>
      <c r="C314" s="6"/>
    </row>
    <row r="315" spans="1:3">
      <c r="A315" s="13">
        <v>189.79193691999998</v>
      </c>
      <c r="B315" s="5">
        <v>11.668191119999999</v>
      </c>
      <c r="C315" s="6"/>
    </row>
    <row r="316" spans="1:3">
      <c r="A316" s="13">
        <v>189.79193691999998</v>
      </c>
      <c r="B316" s="5">
        <v>11.635718279999999</v>
      </c>
      <c r="C316" s="6"/>
    </row>
    <row r="317" spans="1:3">
      <c r="A317" s="13">
        <v>191.28120113999998</v>
      </c>
      <c r="B317" s="5">
        <v>11.743843119999998</v>
      </c>
      <c r="C317" s="6"/>
    </row>
    <row r="318" spans="1:3">
      <c r="A318" s="13">
        <v>191.28120113999998</v>
      </c>
      <c r="B318" s="5">
        <v>11.849467489999999</v>
      </c>
      <c r="C318" s="6"/>
    </row>
    <row r="319" spans="1:3">
      <c r="A319" s="13">
        <v>191.28120113999998</v>
      </c>
      <c r="B319" s="5">
        <v>11.766046119999999</v>
      </c>
      <c r="C319" s="6"/>
    </row>
    <row r="320" spans="1:3">
      <c r="A320" s="13">
        <v>192.93725573</v>
      </c>
      <c r="B320" s="5">
        <v>11.817372569999998</v>
      </c>
      <c r="C320" s="6"/>
    </row>
    <row r="321" spans="1:3">
      <c r="A321" s="13">
        <v>193.32326655999998</v>
      </c>
      <c r="B321" s="5">
        <v>11.883545859999998</v>
      </c>
      <c r="C321" s="6"/>
    </row>
    <row r="322" spans="1:3">
      <c r="A322" s="13">
        <v>193.32326655999998</v>
      </c>
      <c r="B322" s="5">
        <v>11.849467489999999</v>
      </c>
      <c r="C322" s="6"/>
    </row>
    <row r="323" spans="1:3">
      <c r="A323" s="13">
        <v>193.32326655999998</v>
      </c>
      <c r="B323" s="5">
        <v>11.849467489999999</v>
      </c>
      <c r="C323" s="6"/>
    </row>
    <row r="324" spans="1:3">
      <c r="A324" s="13">
        <v>195.1316046</v>
      </c>
      <c r="B324" s="5">
        <v>11.849467489999999</v>
      </c>
      <c r="C324" s="6"/>
    </row>
    <row r="325" spans="1:3">
      <c r="A325" s="13">
        <v>195.1316046</v>
      </c>
      <c r="B325" s="5">
        <v>11.915125009999999</v>
      </c>
      <c r="C325" s="6"/>
    </row>
    <row r="326" spans="1:3">
      <c r="A326" s="13">
        <v>195.1316046</v>
      </c>
      <c r="B326" s="5">
        <v>11.948721929999998</v>
      </c>
      <c r="C326" s="6"/>
    </row>
    <row r="327" spans="1:3">
      <c r="A327" s="13">
        <v>196.86687362999999</v>
      </c>
      <c r="B327" s="5">
        <v>12.028679829999998</v>
      </c>
      <c r="C327" s="6"/>
    </row>
    <row r="328" spans="1:3">
      <c r="A328" s="13">
        <v>197.40012973</v>
      </c>
      <c r="B328" s="5">
        <v>12.062428229999998</v>
      </c>
      <c r="C328" s="6"/>
    </row>
    <row r="329" spans="1:3">
      <c r="A329" s="13">
        <v>197.81327449</v>
      </c>
      <c r="B329" s="5">
        <v>12.137891229999997</v>
      </c>
      <c r="C329" s="6"/>
    </row>
    <row r="330" spans="1:3">
      <c r="A330" s="13">
        <v>198.45692399999999</v>
      </c>
      <c r="B330" s="5">
        <v>12.309116</v>
      </c>
      <c r="C330" s="6"/>
    </row>
    <row r="331" spans="1:3">
      <c r="A331" s="13">
        <v>199.77440690999998</v>
      </c>
      <c r="B331" s="5">
        <v>12.342845609999998</v>
      </c>
      <c r="C331" s="6"/>
    </row>
    <row r="332" spans="1:3">
      <c r="A332" s="13">
        <v>200.42848304999998</v>
      </c>
      <c r="B332" s="5">
        <v>12.389500859999998</v>
      </c>
      <c r="C332" s="6"/>
    </row>
    <row r="333" spans="1:3">
      <c r="A333" s="13">
        <v>201.19548821999999</v>
      </c>
      <c r="B333" s="5">
        <v>12.455130679999998</v>
      </c>
      <c r="C333" s="6"/>
    </row>
    <row r="334" spans="1:3">
      <c r="A334" s="13">
        <v>201.84353446999998</v>
      </c>
      <c r="B334" s="5">
        <v>12.422469709999998</v>
      </c>
      <c r="C334" s="6"/>
    </row>
    <row r="335" spans="1:3">
      <c r="A335" s="13">
        <v>202.28989963999999</v>
      </c>
      <c r="B335" s="5">
        <v>12.415982609999999</v>
      </c>
      <c r="C335" s="6"/>
    </row>
    <row r="336" spans="1:3">
      <c r="A336" s="13">
        <v>202.28989963999999</v>
      </c>
      <c r="B336" s="5">
        <v>12.417210529999998</v>
      </c>
      <c r="C336" s="6"/>
    </row>
    <row r="337" spans="1:3">
      <c r="A337" s="13">
        <v>202.28989963999999</v>
      </c>
      <c r="B337" s="5">
        <v>12.386850389999999</v>
      </c>
      <c r="C337" s="6"/>
    </row>
    <row r="338" spans="1:3">
      <c r="A338" s="13">
        <v>204.54632373999999</v>
      </c>
      <c r="B338" s="5">
        <v>12.419973339999999</v>
      </c>
      <c r="C338" s="6"/>
    </row>
    <row r="339" spans="1:3">
      <c r="A339" s="13">
        <v>204.77202004999998</v>
      </c>
      <c r="B339" s="5">
        <v>12.382914899999999</v>
      </c>
      <c r="C339" s="6"/>
    </row>
    <row r="340" spans="1:3">
      <c r="A340" s="13">
        <v>205.08797866</v>
      </c>
      <c r="B340" s="5">
        <v>12.349555669999999</v>
      </c>
      <c r="C340" s="6"/>
    </row>
    <row r="341" spans="1:3">
      <c r="A341" s="13">
        <v>205.56630014999999</v>
      </c>
      <c r="B341" s="5">
        <v>12.455130679999998</v>
      </c>
      <c r="C341" s="6"/>
    </row>
    <row r="342" spans="1:3">
      <c r="A342" s="13">
        <v>205.56630014999999</v>
      </c>
      <c r="B342" s="5">
        <v>12.455130679999998</v>
      </c>
      <c r="C342" s="6"/>
    </row>
    <row r="343" spans="1:3">
      <c r="A343" s="13">
        <v>205.56630014999999</v>
      </c>
      <c r="B343" s="5">
        <v>12.456380519999998</v>
      </c>
      <c r="C343" s="6"/>
    </row>
    <row r="344" spans="1:3">
      <c r="A344" s="13">
        <v>207.23467276</v>
      </c>
      <c r="B344" s="5">
        <v>12.490006299999997</v>
      </c>
      <c r="C344" s="6"/>
    </row>
    <row r="345" spans="1:3">
      <c r="A345" s="13">
        <v>207.58576115</v>
      </c>
      <c r="B345" s="5">
        <v>12.382914899999999</v>
      </c>
      <c r="C345" s="6"/>
    </row>
    <row r="346" spans="1:3">
      <c r="A346" s="13">
        <v>207.58576115</v>
      </c>
      <c r="B346" s="5">
        <v>12.342845609999998</v>
      </c>
      <c r="C346" s="6"/>
    </row>
    <row r="347" spans="1:3">
      <c r="A347" s="13">
        <v>208.65364201999998</v>
      </c>
      <c r="B347" s="5">
        <v>12.349555669999999</v>
      </c>
      <c r="C347" s="6"/>
    </row>
    <row r="348" spans="1:3">
      <c r="A348" s="13">
        <v>208.65364201999998</v>
      </c>
      <c r="B348" s="5">
        <v>12.315916699999999</v>
      </c>
      <c r="C348" s="6"/>
    </row>
    <row r="349" spans="1:3">
      <c r="A349" s="13">
        <v>209.51297871</v>
      </c>
      <c r="B349" s="5">
        <v>12.275121099999998</v>
      </c>
      <c r="C349" s="6"/>
    </row>
    <row r="350" spans="1:3">
      <c r="A350" s="13">
        <v>209.89524322</v>
      </c>
      <c r="B350" s="5">
        <v>12.277728389999998</v>
      </c>
      <c r="C350" s="6"/>
    </row>
    <row r="351" spans="1:3">
      <c r="A351" s="13">
        <v>210.71087089</v>
      </c>
      <c r="B351" s="5">
        <v>12.288403699999998</v>
      </c>
      <c r="C351" s="6"/>
    </row>
    <row r="352" spans="1:3">
      <c r="A352" s="13">
        <v>210.71087089</v>
      </c>
      <c r="B352" s="5">
        <v>12.422469709999998</v>
      </c>
      <c r="C352" s="6"/>
    </row>
    <row r="353" spans="1:3">
      <c r="A353" s="13">
        <v>211.38683570999999</v>
      </c>
      <c r="B353" s="5">
        <v>12.455130679999998</v>
      </c>
      <c r="C353" s="6"/>
    </row>
    <row r="354" spans="1:3">
      <c r="A354" s="13">
        <v>211.75407579</v>
      </c>
      <c r="B354" s="5">
        <v>12.422469709999998</v>
      </c>
      <c r="C354" s="6"/>
    </row>
    <row r="355" spans="1:3">
      <c r="A355" s="13">
        <v>212.06488005999998</v>
      </c>
      <c r="B355" s="5">
        <v>12.488738349999998</v>
      </c>
      <c r="C355" s="6"/>
    </row>
    <row r="356" spans="1:3">
      <c r="A356" s="13">
        <v>212.53203053999999</v>
      </c>
      <c r="B356" s="5">
        <v>12.488738349999998</v>
      </c>
      <c r="C356" s="6"/>
    </row>
    <row r="357" spans="1:3">
      <c r="A357" s="13">
        <v>212.85040423999999</v>
      </c>
      <c r="B357" s="5">
        <v>12.455130679999998</v>
      </c>
      <c r="C357" s="6"/>
    </row>
    <row r="358" spans="1:3">
      <c r="A358" s="13">
        <v>213.30619396</v>
      </c>
      <c r="B358" s="5">
        <v>12.456380519999998</v>
      </c>
      <c r="C358" s="6"/>
    </row>
    <row r="359" spans="1:3">
      <c r="A359" s="13">
        <v>213.66015916999999</v>
      </c>
      <c r="B359" s="5">
        <v>12.488738349999998</v>
      </c>
      <c r="C359" s="6"/>
    </row>
    <row r="360" spans="1:3">
      <c r="A360" s="13">
        <v>213.85447567999998</v>
      </c>
      <c r="B360" s="5">
        <v>12.449991749999999</v>
      </c>
      <c r="C360" s="6"/>
    </row>
    <row r="361" spans="1:3">
      <c r="A361" s="13">
        <v>213.85447567999998</v>
      </c>
      <c r="B361" s="5">
        <v>12.488738349999998</v>
      </c>
      <c r="C361" s="6"/>
    </row>
    <row r="362" spans="1:3">
      <c r="A362" s="13">
        <v>215.39028503</v>
      </c>
      <c r="B362" s="5">
        <v>12.488738349999998</v>
      </c>
      <c r="C362" s="6"/>
    </row>
    <row r="363" spans="1:3">
      <c r="A363" s="13">
        <v>215.39028503</v>
      </c>
      <c r="B363" s="5">
        <v>12.490006299999997</v>
      </c>
      <c r="C363" s="6"/>
    </row>
    <row r="364" spans="1:3">
      <c r="A364" s="13">
        <v>216.25014837000001</v>
      </c>
      <c r="B364" s="5">
        <v>12.456380519999998</v>
      </c>
      <c r="C364" s="6"/>
    </row>
    <row r="365" spans="1:3">
      <c r="A365" s="13">
        <v>216.87040238999998</v>
      </c>
      <c r="B365" s="5">
        <v>12.522047869999998</v>
      </c>
      <c r="C365" s="6"/>
    </row>
    <row r="366" spans="1:3">
      <c r="A366" s="13">
        <v>217.16071890999999</v>
      </c>
      <c r="B366" s="5">
        <v>12.488738349999998</v>
      </c>
      <c r="C366" s="6"/>
    </row>
    <row r="367" spans="1:3">
      <c r="A367" s="13">
        <v>217.79743027999999</v>
      </c>
      <c r="B367" s="5">
        <v>12.522047869999998</v>
      </c>
      <c r="C367" s="6"/>
    </row>
    <row r="368" spans="1:3">
      <c r="A368" s="13">
        <v>218.63193949999999</v>
      </c>
      <c r="B368" s="5">
        <v>12.522047869999998</v>
      </c>
      <c r="C368" s="6"/>
    </row>
    <row r="369" spans="1:3">
      <c r="A369" s="13">
        <v>218.63193949999999</v>
      </c>
      <c r="B369" s="5">
        <v>12.490006299999997</v>
      </c>
      <c r="C369" s="6"/>
    </row>
    <row r="370" spans="1:3">
      <c r="A370" s="13">
        <v>218.63193949999999</v>
      </c>
      <c r="B370" s="5">
        <v>12.490006299999997</v>
      </c>
      <c r="C370" s="6"/>
    </row>
    <row r="371" spans="1:3">
      <c r="A371" s="13">
        <v>220.48159086999999</v>
      </c>
      <c r="B371" s="5">
        <v>12.522047869999998</v>
      </c>
      <c r="C371" s="6"/>
    </row>
    <row r="372" spans="1:3">
      <c r="A372" s="13">
        <v>220.66190032</v>
      </c>
      <c r="B372" s="5">
        <v>12.520761269999998</v>
      </c>
      <c r="C372" s="6"/>
    </row>
    <row r="373" spans="1:3">
      <c r="A373" s="13">
        <v>220.91925219999999</v>
      </c>
      <c r="B373" s="5">
        <v>12.586392689999998</v>
      </c>
      <c r="C373" s="6"/>
    </row>
    <row r="374" spans="1:3">
      <c r="A374" s="13">
        <v>220.91925219999999</v>
      </c>
      <c r="B374" s="5">
        <v>12.520761269999998</v>
      </c>
      <c r="C374" s="6"/>
    </row>
    <row r="375" spans="1:3">
      <c r="A375" s="13">
        <v>220.91925219999999</v>
      </c>
      <c r="B375" s="5">
        <v>12.488738349999998</v>
      </c>
      <c r="C375" s="6"/>
    </row>
    <row r="376" spans="1:3">
      <c r="A376" s="13">
        <v>221.71908120000001</v>
      </c>
      <c r="B376" s="5">
        <v>12.455130679999998</v>
      </c>
      <c r="C376" s="6"/>
    </row>
    <row r="377" spans="1:3">
      <c r="A377" s="13">
        <v>221.93364219999998</v>
      </c>
      <c r="B377" s="5">
        <v>12.522047869999998</v>
      </c>
      <c r="C377" s="6"/>
    </row>
    <row r="378" spans="1:3">
      <c r="A378" s="13">
        <v>221.93364219999998</v>
      </c>
      <c r="B378" s="5">
        <v>12.520761269999998</v>
      </c>
      <c r="C378" s="6"/>
    </row>
    <row r="379" spans="1:3">
      <c r="A379" s="13">
        <v>222.97621150999998</v>
      </c>
      <c r="B379" s="5">
        <v>12.488738349999998</v>
      </c>
      <c r="C379" s="6"/>
    </row>
    <row r="380" spans="1:3">
      <c r="A380" s="13">
        <v>223.18934715</v>
      </c>
      <c r="B380" s="5">
        <v>12.456380519999998</v>
      </c>
      <c r="C380" s="6"/>
    </row>
    <row r="381" spans="1:3">
      <c r="A381" s="13">
        <v>223.93727192</v>
      </c>
      <c r="B381" s="5">
        <v>12.417210529999998</v>
      </c>
      <c r="C381" s="6"/>
    </row>
    <row r="382" spans="1:3">
      <c r="A382" s="13">
        <v>225.12338875</v>
      </c>
      <c r="B382" s="5">
        <v>12.382914899999999</v>
      </c>
      <c r="C382" s="6"/>
    </row>
    <row r="383" spans="1:3">
      <c r="A383" s="13">
        <v>225.12338875</v>
      </c>
      <c r="B383" s="5">
        <v>12.315916699999999</v>
      </c>
      <c r="C383" s="6"/>
    </row>
    <row r="384" spans="1:3">
      <c r="A384" s="13">
        <v>226.70412195</v>
      </c>
      <c r="B384" s="5">
        <v>12.275121099999998</v>
      </c>
      <c r="C384" s="6"/>
    </row>
    <row r="385" spans="1:3">
      <c r="A385" s="13">
        <v>227.17913751</v>
      </c>
      <c r="B385" s="5">
        <v>12.309116</v>
      </c>
      <c r="C385" s="6"/>
    </row>
    <row r="386" spans="1:3">
      <c r="A386" s="13">
        <v>227.17913751</v>
      </c>
      <c r="B386" s="5">
        <v>12.349555669999999</v>
      </c>
      <c r="C386" s="6"/>
    </row>
    <row r="387" spans="1:3">
      <c r="A387" s="13">
        <v>227.17913751</v>
      </c>
      <c r="B387" s="5">
        <v>12.309116</v>
      </c>
      <c r="C387" s="6"/>
    </row>
    <row r="388" spans="1:3">
      <c r="A388" s="13">
        <v>227.17913751</v>
      </c>
      <c r="B388" s="5">
        <v>12.309116</v>
      </c>
      <c r="C388" s="6"/>
    </row>
    <row r="389" spans="1:3">
      <c r="A389" s="13">
        <v>229.75594941999998</v>
      </c>
      <c r="B389" s="5">
        <v>12.243444509999998</v>
      </c>
      <c r="C389" s="6"/>
    </row>
    <row r="390" spans="1:3">
      <c r="A390" s="13">
        <v>230.35482256999998</v>
      </c>
      <c r="B390" s="5">
        <v>12.201829839999998</v>
      </c>
      <c r="C390" s="6"/>
    </row>
    <row r="391" spans="1:3">
      <c r="A391" s="13">
        <v>230.35482256999998</v>
      </c>
      <c r="B391" s="5">
        <v>12.201829839999998</v>
      </c>
      <c r="C391" s="6"/>
    </row>
    <row r="392" spans="1:3">
      <c r="A392" s="13">
        <v>232.07492200999999</v>
      </c>
      <c r="B392" s="5">
        <v>12.201829839999998</v>
      </c>
      <c r="C392" s="6"/>
    </row>
    <row r="393" spans="1:3">
      <c r="A393" s="13">
        <v>232.57263553999999</v>
      </c>
      <c r="B393" s="5">
        <v>12.201829839999998</v>
      </c>
      <c r="C393" s="6"/>
    </row>
    <row r="394" spans="1:3">
      <c r="A394" s="13">
        <v>232.57263553999999</v>
      </c>
      <c r="B394" s="5">
        <v>12.201829839999998</v>
      </c>
      <c r="C394" s="6"/>
    </row>
    <row r="395" spans="1:3">
      <c r="A395" s="13">
        <v>233.70806841999999</v>
      </c>
      <c r="B395" s="5">
        <v>12.137959799999999</v>
      </c>
      <c r="C395" s="6"/>
    </row>
    <row r="396" spans="1:3">
      <c r="A396" s="13">
        <v>234.11045068999999</v>
      </c>
      <c r="B396" s="5">
        <v>12.095254739999998</v>
      </c>
      <c r="C396" s="6"/>
    </row>
    <row r="397" spans="1:3">
      <c r="A397" s="13">
        <v>234.75877849</v>
      </c>
      <c r="B397" s="5">
        <v>12.062028129999998</v>
      </c>
      <c r="C397" s="6"/>
    </row>
    <row r="398" spans="1:3">
      <c r="A398" s="13">
        <v>235.54448771</v>
      </c>
      <c r="B398" s="5">
        <v>11.988918999999999</v>
      </c>
      <c r="C398" s="6"/>
    </row>
    <row r="399" spans="1:3">
      <c r="A399" s="13">
        <v>236.05674216</v>
      </c>
      <c r="B399" s="5">
        <v>11.955640769999999</v>
      </c>
      <c r="C399" s="6"/>
    </row>
    <row r="400" spans="1:3">
      <c r="A400" s="13">
        <v>236.68647654</v>
      </c>
      <c r="B400" s="5">
        <v>11.924402169999999</v>
      </c>
      <c r="C400" s="6"/>
    </row>
    <row r="401" spans="1:3">
      <c r="A401" s="13">
        <v>237.16139640999998</v>
      </c>
      <c r="B401" s="5">
        <v>11.924402169999999</v>
      </c>
      <c r="C401" s="6"/>
    </row>
    <row r="402" spans="1:3">
      <c r="A402" s="13">
        <v>237.57327719999998</v>
      </c>
      <c r="B402" s="5">
        <v>11.842300129999998</v>
      </c>
      <c r="C402" s="6"/>
    </row>
    <row r="403" spans="1:3">
      <c r="A403" s="13">
        <v>237.93527208999998</v>
      </c>
      <c r="B403" s="5">
        <v>11.842300129999998</v>
      </c>
      <c r="C403" s="6"/>
    </row>
    <row r="404" spans="1:3">
      <c r="A404" s="13">
        <v>238.48224888999999</v>
      </c>
      <c r="B404" s="5">
        <v>11.842300129999998</v>
      </c>
      <c r="C404" s="6"/>
    </row>
    <row r="405" spans="1:3">
      <c r="A405" s="13">
        <v>238.74991946999998</v>
      </c>
      <c r="B405" s="5">
        <v>11.807937449999999</v>
      </c>
      <c r="C405" s="6"/>
    </row>
    <row r="406" spans="1:3">
      <c r="A406" s="13">
        <v>239.10168958999998</v>
      </c>
      <c r="B406" s="5">
        <v>11.736027269999997</v>
      </c>
      <c r="C406" s="6"/>
    </row>
    <row r="407" spans="1:3">
      <c r="A407" s="13">
        <v>239.48491636</v>
      </c>
      <c r="B407" s="5">
        <v>11.807937449999999</v>
      </c>
      <c r="C407" s="6"/>
    </row>
    <row r="408" spans="1:3">
      <c r="A408" s="13">
        <v>239.48491636</v>
      </c>
      <c r="B408" s="5">
        <v>11.807937449999999</v>
      </c>
      <c r="C408" s="6"/>
    </row>
    <row r="409" spans="1:3">
      <c r="A409" s="13">
        <v>240.00101057999998</v>
      </c>
      <c r="B409" s="5">
        <v>11.766046119999999</v>
      </c>
      <c r="C409" s="6"/>
    </row>
    <row r="410" spans="1:3">
      <c r="A410" s="13">
        <v>240.57038749</v>
      </c>
      <c r="B410" s="5">
        <v>11.766046119999999</v>
      </c>
      <c r="C410" s="6"/>
    </row>
    <row r="411" spans="1:3">
      <c r="A411" s="13">
        <v>241.03599850999998</v>
      </c>
      <c r="B411" s="35">
        <v>11.807937449999999</v>
      </c>
      <c r="C411" s="6"/>
    </row>
    <row r="412" spans="1:3">
      <c r="A412" s="13">
        <v>241.68595421999999</v>
      </c>
      <c r="B412" s="5">
        <v>11.840082099999998</v>
      </c>
      <c r="C412" s="6"/>
    </row>
    <row r="413" spans="1:3">
      <c r="A413" s="13">
        <v>242.10116293999999</v>
      </c>
      <c r="B413" s="5">
        <v>11.881296139999998</v>
      </c>
      <c r="C413" s="6"/>
    </row>
    <row r="414" spans="1:3">
      <c r="A414" s="13">
        <v>242.10116293999999</v>
      </c>
      <c r="B414" s="5">
        <v>11.922119839999999</v>
      </c>
      <c r="C414" s="6"/>
    </row>
    <row r="415" spans="1:3">
      <c r="A415" s="13">
        <v>242.96784310999999</v>
      </c>
      <c r="B415" s="5">
        <v>11.955640769999999</v>
      </c>
      <c r="C415" s="6"/>
    </row>
    <row r="416" spans="1:3">
      <c r="A416" s="13">
        <v>242.96784310999999</v>
      </c>
      <c r="B416" s="5">
        <v>11.955640769999999</v>
      </c>
      <c r="C416" s="6"/>
    </row>
    <row r="417" spans="1:3">
      <c r="A417" s="13">
        <v>243.59303987999999</v>
      </c>
      <c r="B417" s="5">
        <v>11.955640769999999</v>
      </c>
      <c r="C417" s="6"/>
    </row>
    <row r="418" spans="1:3">
      <c r="A418" s="13">
        <v>243.92533771999999</v>
      </c>
      <c r="B418" s="5">
        <v>11.955640769999999</v>
      </c>
      <c r="C418" s="6"/>
    </row>
    <row r="419" spans="1:3">
      <c r="A419" s="13">
        <v>243.92533771999999</v>
      </c>
      <c r="B419" s="5">
        <v>11.955640769999999</v>
      </c>
      <c r="C419" s="6"/>
    </row>
    <row r="420" spans="1:3">
      <c r="A420" s="13">
        <v>245.14418669</v>
      </c>
      <c r="B420" s="5">
        <v>11.955640769999999</v>
      </c>
      <c r="C420" s="6"/>
    </row>
    <row r="421" spans="1:3">
      <c r="A421" s="13">
        <v>245.73016916</v>
      </c>
      <c r="B421" s="5">
        <v>11.955640769999999</v>
      </c>
      <c r="C421" s="6"/>
    </row>
    <row r="422" spans="1:3">
      <c r="A422" s="13">
        <v>246.26351470999998</v>
      </c>
      <c r="B422" s="5">
        <v>11.955640769999999</v>
      </c>
      <c r="C422" s="6"/>
    </row>
    <row r="423" spans="1:3">
      <c r="A423" s="13">
        <v>246.89012129</v>
      </c>
      <c r="B423" s="5">
        <v>11.955640769999999</v>
      </c>
      <c r="C423" s="6"/>
    </row>
    <row r="424" spans="1:3">
      <c r="A424" s="13">
        <v>246.89012129</v>
      </c>
      <c r="B424" s="5">
        <v>11.955640769999999</v>
      </c>
      <c r="C424" s="6"/>
    </row>
    <row r="425" spans="1:3">
      <c r="A425" s="13">
        <v>246.89012129</v>
      </c>
      <c r="B425" s="5">
        <v>11.955640769999999</v>
      </c>
      <c r="C425" s="6"/>
    </row>
    <row r="426" spans="1:3">
      <c r="A426" s="13">
        <v>248.50359852</v>
      </c>
      <c r="B426" s="5">
        <v>11.955640769999999</v>
      </c>
      <c r="C426" s="6"/>
    </row>
    <row r="427" spans="1:3">
      <c r="A427" s="13">
        <v>248.50359852</v>
      </c>
      <c r="B427" s="5">
        <v>11.955640769999999</v>
      </c>
      <c r="C427" s="6"/>
    </row>
    <row r="428" spans="1:3">
      <c r="A428" s="13">
        <v>248.50359852</v>
      </c>
      <c r="B428" s="5">
        <v>11.922119839999999</v>
      </c>
      <c r="C428" s="6"/>
    </row>
    <row r="429" spans="1:3">
      <c r="A429" s="13">
        <v>250.11565465999999</v>
      </c>
      <c r="B429" s="5">
        <v>11.922119839999999</v>
      </c>
      <c r="C429" s="6"/>
    </row>
    <row r="430" spans="1:3">
      <c r="A430" s="13">
        <v>250.64628137</v>
      </c>
      <c r="B430" s="5">
        <v>11.962535989999999</v>
      </c>
      <c r="C430" s="6"/>
    </row>
    <row r="431" spans="1:3">
      <c r="A431" s="13">
        <v>251.12823330999998</v>
      </c>
      <c r="B431" s="5">
        <v>11.922119839999999</v>
      </c>
      <c r="C431" s="6"/>
    </row>
    <row r="432" spans="1:3">
      <c r="A432" s="13">
        <v>251.42505008999998</v>
      </c>
      <c r="B432" s="5">
        <v>11.922119839999999</v>
      </c>
      <c r="C432" s="6"/>
    </row>
    <row r="433" spans="1:3">
      <c r="A433" s="13">
        <v>251.62752652999998</v>
      </c>
      <c r="B433" s="5">
        <v>11.922119839999999</v>
      </c>
      <c r="C433" s="6"/>
    </row>
    <row r="434" spans="1:3">
      <c r="A434" s="13">
        <v>251.85743857999998</v>
      </c>
      <c r="B434" s="5">
        <v>11.881296139999998</v>
      </c>
      <c r="C434" s="6"/>
    </row>
    <row r="435" spans="1:3">
      <c r="A435" s="13">
        <v>252.1220807</v>
      </c>
      <c r="B435" s="5">
        <v>11.881296139999998</v>
      </c>
      <c r="C435" s="6"/>
    </row>
    <row r="436" spans="1:3">
      <c r="A436" s="13">
        <v>252.29543996999999</v>
      </c>
      <c r="B436" s="5">
        <v>11.881296139999998</v>
      </c>
      <c r="C436" s="6"/>
    </row>
    <row r="437" spans="1:3">
      <c r="A437" s="13">
        <v>252.61303240999999</v>
      </c>
      <c r="B437" s="5">
        <v>11.881296139999998</v>
      </c>
      <c r="C437" s="6"/>
    </row>
    <row r="438" spans="1:3">
      <c r="A438" s="13">
        <v>252.80837975999998</v>
      </c>
      <c r="B438" s="5">
        <v>11.890620729999998</v>
      </c>
      <c r="C438" s="6"/>
    </row>
    <row r="439" spans="1:3">
      <c r="A439" s="13">
        <v>253.08799009000001</v>
      </c>
      <c r="B439" s="5">
        <v>11.849467489999999</v>
      </c>
      <c r="C439" s="6"/>
    </row>
    <row r="440" spans="1:3">
      <c r="A440" s="13">
        <v>253.30058234999998</v>
      </c>
      <c r="B440" s="5">
        <v>11.849467489999999</v>
      </c>
      <c r="C440" s="6"/>
    </row>
    <row r="441" spans="1:3">
      <c r="A441" s="13">
        <v>253.600189</v>
      </c>
      <c r="B441" s="5">
        <v>11.807937449999999</v>
      </c>
      <c r="C441" s="6"/>
    </row>
    <row r="442" spans="1:3">
      <c r="A442" s="13">
        <v>253.600189</v>
      </c>
      <c r="B442" s="5">
        <v>11.736027269999997</v>
      </c>
      <c r="C442" s="6"/>
    </row>
    <row r="443" spans="1:3">
      <c r="A443" s="13">
        <v>254.34803731</v>
      </c>
      <c r="B443" s="5">
        <v>11.736027269999997</v>
      </c>
      <c r="C443" s="6"/>
    </row>
    <row r="444" spans="1:3">
      <c r="A444" s="13">
        <v>254.34803731</v>
      </c>
      <c r="B444" s="5">
        <v>11.775537149999998</v>
      </c>
      <c r="C444" s="6"/>
    </row>
    <row r="445" spans="1:3">
      <c r="A445" s="13">
        <v>254.34803731</v>
      </c>
      <c r="B445" s="5">
        <v>11.733352669999999</v>
      </c>
      <c r="C445" s="6"/>
    </row>
    <row r="446" spans="1:3">
      <c r="A446" s="13">
        <v>255.42721508</v>
      </c>
      <c r="B446" s="5">
        <v>11.733352669999999</v>
      </c>
      <c r="C446" s="6"/>
    </row>
    <row r="447" spans="1:3">
      <c r="A447" s="13">
        <v>255.87793576999999</v>
      </c>
      <c r="B447" s="5">
        <v>11.693471929999998</v>
      </c>
      <c r="C447" s="6"/>
    </row>
    <row r="448" spans="1:3">
      <c r="A448" s="13">
        <v>256.1836184</v>
      </c>
      <c r="B448" s="5">
        <v>11.693471929999998</v>
      </c>
      <c r="C448" s="6"/>
    </row>
    <row r="449" spans="1:3">
      <c r="A449" s="13">
        <v>256.54793391999999</v>
      </c>
      <c r="B449" s="5">
        <v>11.695582919999998</v>
      </c>
      <c r="C449" s="6"/>
    </row>
    <row r="450" spans="1:3">
      <c r="A450" s="13">
        <v>256.75809450999998</v>
      </c>
      <c r="B450" s="5">
        <v>11.662328979999998</v>
      </c>
      <c r="C450" s="6"/>
    </row>
    <row r="451" spans="1:3">
      <c r="A451" s="13">
        <v>257.07864604999997</v>
      </c>
      <c r="B451" s="5">
        <v>11.631839949999998</v>
      </c>
      <c r="C451" s="6"/>
    </row>
    <row r="452" spans="1:3">
      <c r="A452" s="13">
        <v>257.07864604999997</v>
      </c>
      <c r="B452" s="5">
        <v>11.747716959999998</v>
      </c>
      <c r="C452" s="6"/>
    </row>
    <row r="453" spans="1:3">
      <c r="A453" s="13">
        <v>257.07864604999997</v>
      </c>
      <c r="B453" s="5">
        <v>11.707829919999998</v>
      </c>
      <c r="C453" s="6"/>
    </row>
    <row r="454" spans="1:3">
      <c r="A454" s="13">
        <v>258.25932132999998</v>
      </c>
      <c r="B454" s="5">
        <v>11.738701869999998</v>
      </c>
      <c r="C454" s="6"/>
    </row>
    <row r="455" spans="1:3">
      <c r="A455" s="13">
        <v>258.82481048</v>
      </c>
      <c r="B455" s="5">
        <v>11.773617289999999</v>
      </c>
      <c r="C455" s="6"/>
    </row>
    <row r="456" spans="1:3">
      <c r="A456" s="13">
        <v>259.23049675999999</v>
      </c>
      <c r="B456" s="5">
        <v>11.812872409999999</v>
      </c>
      <c r="C456" s="6"/>
    </row>
    <row r="457" spans="1:3">
      <c r="A457" s="13">
        <v>259.59257910999997</v>
      </c>
      <c r="B457" s="5">
        <v>11.810130769999999</v>
      </c>
      <c r="C457" s="6"/>
    </row>
    <row r="458" spans="1:3">
      <c r="A458" s="13">
        <v>259.59257910999997</v>
      </c>
      <c r="B458" s="5">
        <v>11.874205679999999</v>
      </c>
      <c r="C458" s="6"/>
    </row>
    <row r="459" spans="1:3">
      <c r="A459" s="13">
        <v>260.39190553000003</v>
      </c>
      <c r="B459" s="5">
        <v>11.883545859999998</v>
      </c>
      <c r="C459" s="6"/>
    </row>
    <row r="460" spans="1:3">
      <c r="A460" s="13">
        <v>260.81434129000002</v>
      </c>
      <c r="B460" s="5">
        <v>11.817372569999998</v>
      </c>
      <c r="C460" s="6"/>
    </row>
    <row r="461" spans="1:3">
      <c r="A461" s="13">
        <v>261.01606337999999</v>
      </c>
      <c r="B461" s="5">
        <v>11.849467489999999</v>
      </c>
      <c r="C461" s="6"/>
    </row>
    <row r="462" spans="1:3">
      <c r="A462" s="13">
        <v>261.40865564000001</v>
      </c>
      <c r="B462" s="5">
        <v>11.890620729999998</v>
      </c>
      <c r="C462" s="6"/>
    </row>
    <row r="463" spans="1:3">
      <c r="A463" s="13">
        <v>261.79006174</v>
      </c>
      <c r="B463" s="5">
        <v>11.955640769999999</v>
      </c>
      <c r="C463" s="6"/>
    </row>
    <row r="464" spans="1:3">
      <c r="A464" s="13">
        <v>262.21630076999998</v>
      </c>
      <c r="B464" s="5">
        <v>11.955640769999999</v>
      </c>
      <c r="C464" s="6"/>
    </row>
    <row r="465" spans="1:3">
      <c r="A465" s="13">
        <v>262.49899594999999</v>
      </c>
      <c r="B465" s="5">
        <v>11.955640769999999</v>
      </c>
      <c r="C465" s="6"/>
    </row>
    <row r="466" spans="1:3">
      <c r="A466" s="13">
        <v>262.78678124999999</v>
      </c>
      <c r="B466" s="5">
        <v>12.021945789999998</v>
      </c>
      <c r="C466" s="6"/>
    </row>
    <row r="467" spans="1:3">
      <c r="A467" s="13">
        <v>262.78678124999999</v>
      </c>
      <c r="B467" s="5">
        <v>11.955640769999999</v>
      </c>
      <c r="C467" s="6"/>
    </row>
    <row r="468" spans="1:3">
      <c r="A468" s="13">
        <v>263.01380411000002</v>
      </c>
      <c r="B468" s="5">
        <v>12.050733469999999</v>
      </c>
      <c r="C468" s="6"/>
    </row>
    <row r="469" spans="1:3">
      <c r="A469" s="13">
        <v>263.44050342000003</v>
      </c>
      <c r="B469" s="5">
        <v>12.195980369999999</v>
      </c>
      <c r="C469" s="6"/>
    </row>
    <row r="470" spans="1:3">
      <c r="A470" s="13">
        <v>263.91622955000003</v>
      </c>
      <c r="B470" s="5">
        <v>12.197873169999998</v>
      </c>
      <c r="C470" s="6"/>
    </row>
    <row r="471" spans="1:3">
      <c r="A471" s="13">
        <v>263.91622955000003</v>
      </c>
      <c r="B471" s="5">
        <v>12.120445579999998</v>
      </c>
      <c r="C471" s="6"/>
    </row>
    <row r="472" spans="1:3">
      <c r="A472" s="13">
        <v>264.87418425999999</v>
      </c>
      <c r="B472" s="5">
        <v>12.132661209999998</v>
      </c>
      <c r="C472" s="6"/>
    </row>
    <row r="473" spans="1:3">
      <c r="A473" s="13">
        <v>265.48295571</v>
      </c>
      <c r="B473" s="5">
        <v>12.269361299999998</v>
      </c>
      <c r="C473" s="6"/>
    </row>
    <row r="474" spans="1:3">
      <c r="A474" s="13">
        <v>265.72322065000003</v>
      </c>
      <c r="B474" s="5">
        <v>12.318179039999999</v>
      </c>
      <c r="C474" s="6"/>
    </row>
    <row r="475" spans="1:3">
      <c r="A475" s="13">
        <v>266.03242477999999</v>
      </c>
      <c r="B475" s="5">
        <v>12.460233229999998</v>
      </c>
      <c r="C475" s="6"/>
    </row>
    <row r="476" spans="1:3">
      <c r="A476" s="13">
        <v>266.37690093000003</v>
      </c>
      <c r="B476" s="5">
        <v>12.571776549999999</v>
      </c>
      <c r="C476" s="6"/>
    </row>
    <row r="477" spans="1:3">
      <c r="A477" s="13">
        <v>266.80513809000001</v>
      </c>
      <c r="B477" s="5">
        <v>12.603110639999999</v>
      </c>
      <c r="C477" s="6"/>
    </row>
    <row r="478" spans="1:3">
      <c r="A478" s="13">
        <v>267.58365519</v>
      </c>
      <c r="B478" s="5">
        <v>12.315262739999998</v>
      </c>
      <c r="C478" s="6"/>
    </row>
    <row r="479" spans="1:3">
      <c r="A479" s="13">
        <v>267.58365519</v>
      </c>
      <c r="B479" s="5">
        <v>12.530169559999999</v>
      </c>
      <c r="C479" s="6"/>
    </row>
    <row r="480" spans="1:3">
      <c r="A480" s="13">
        <v>268.69182021999995</v>
      </c>
      <c r="B480" s="5">
        <v>12.409158499999998</v>
      </c>
      <c r="C480" s="6"/>
    </row>
    <row r="481" spans="1:3">
      <c r="A481" s="13">
        <v>269.09387869</v>
      </c>
      <c r="B481" s="5">
        <v>12.342845609999998</v>
      </c>
      <c r="C481" s="6"/>
    </row>
    <row r="482" spans="1:3">
      <c r="A482" s="13">
        <v>269.09387869</v>
      </c>
      <c r="B482" s="5">
        <v>12.406405339999999</v>
      </c>
      <c r="C482" s="6"/>
    </row>
    <row r="483" spans="1:3">
      <c r="A483" s="13">
        <v>269.09387869</v>
      </c>
      <c r="B483" s="5">
        <v>12.3747905</v>
      </c>
      <c r="C483" s="6"/>
    </row>
    <row r="484" spans="1:3">
      <c r="A484" s="13">
        <v>269.09387869</v>
      </c>
      <c r="B484" s="5">
        <v>12.3747905</v>
      </c>
      <c r="C484" s="6"/>
    </row>
    <row r="485" spans="1:3">
      <c r="A485" s="13">
        <v>269.09387869</v>
      </c>
      <c r="B485" s="5">
        <v>12.3747905</v>
      </c>
      <c r="C485" s="6"/>
    </row>
    <row r="486" spans="1:3">
      <c r="A486" s="13">
        <v>269.09387869</v>
      </c>
      <c r="B486" s="5">
        <v>12.409158499999998</v>
      </c>
      <c r="C486" s="6"/>
    </row>
    <row r="487" spans="1:3">
      <c r="A487" s="13">
        <v>271.63911013999996</v>
      </c>
      <c r="B487" s="5">
        <v>12.259538349999998</v>
      </c>
      <c r="C487" s="6"/>
    </row>
    <row r="488" spans="1:3">
      <c r="A488" s="13">
        <v>272.21459274999995</v>
      </c>
      <c r="B488" s="5">
        <v>12.226565489999999</v>
      </c>
      <c r="C488" s="6"/>
    </row>
    <row r="489" spans="1:3">
      <c r="A489" s="13">
        <v>272.81770517999996</v>
      </c>
      <c r="B489" s="5">
        <v>12.193316439999998</v>
      </c>
      <c r="C489" s="6"/>
    </row>
    <row r="490" spans="1:3">
      <c r="A490" s="13">
        <v>273.46540477999997</v>
      </c>
      <c r="B490" s="5">
        <v>12.159801689999998</v>
      </c>
      <c r="C490" s="6"/>
    </row>
    <row r="491" spans="1:3">
      <c r="A491" s="13">
        <v>274.13880254000003</v>
      </c>
      <c r="B491" s="5">
        <v>12.127124799999999</v>
      </c>
      <c r="C491" s="6"/>
    </row>
    <row r="492" spans="1:3">
      <c r="A492" s="13">
        <v>274.76723759999999</v>
      </c>
      <c r="B492" s="5">
        <v>12.094174629999998</v>
      </c>
      <c r="C492" s="6"/>
    </row>
    <row r="493" spans="1:3">
      <c r="A493" s="13">
        <v>275.22630988000003</v>
      </c>
      <c r="B493" s="5">
        <v>12.094174629999998</v>
      </c>
      <c r="C493" s="6"/>
    </row>
    <row r="494" spans="1:3">
      <c r="A494" s="13">
        <v>275.37418679999996</v>
      </c>
      <c r="B494" s="5">
        <v>12.013614929999999</v>
      </c>
      <c r="C494" s="6"/>
    </row>
    <row r="495" spans="1:3">
      <c r="A495" s="13">
        <v>275.37418679999996</v>
      </c>
      <c r="B495" s="5">
        <v>11.955640769999999</v>
      </c>
      <c r="C495" s="6"/>
    </row>
    <row r="496" spans="1:3">
      <c r="A496" s="13">
        <v>276.68223816</v>
      </c>
      <c r="B496" s="5">
        <v>11.955640769999999</v>
      </c>
      <c r="C496" s="6"/>
    </row>
    <row r="497" spans="1:3">
      <c r="A497" s="13">
        <v>277.13942816999997</v>
      </c>
      <c r="B497" s="5">
        <v>11.890620729999998</v>
      </c>
      <c r="C497" s="6"/>
    </row>
    <row r="498" spans="1:3">
      <c r="A498" s="13">
        <v>277.62987537999999</v>
      </c>
      <c r="B498" s="5">
        <v>11.890620729999998</v>
      </c>
      <c r="C498" s="6"/>
    </row>
    <row r="499" spans="1:3">
      <c r="A499" s="13">
        <v>278.28441430999999</v>
      </c>
      <c r="B499" s="5">
        <v>11.849467489999999</v>
      </c>
      <c r="C499" s="6"/>
    </row>
    <row r="500" spans="1:3">
      <c r="A500" s="13">
        <v>278.58943947</v>
      </c>
      <c r="B500" s="5">
        <v>11.849467489999999</v>
      </c>
      <c r="C500" s="6"/>
    </row>
    <row r="501" spans="1:3">
      <c r="A501" s="13">
        <v>278.99686616999998</v>
      </c>
      <c r="B501" s="5">
        <v>11.883545859999998</v>
      </c>
      <c r="C501" s="6"/>
    </row>
    <row r="502" spans="1:3">
      <c r="A502" s="13">
        <v>279.42187192</v>
      </c>
      <c r="B502" s="5">
        <v>11.948721929999998</v>
      </c>
      <c r="C502" s="6"/>
    </row>
    <row r="503" spans="1:3">
      <c r="A503" s="13">
        <v>279.71195089000003</v>
      </c>
      <c r="B503" s="5">
        <v>11.915125009999999</v>
      </c>
      <c r="C503" s="6"/>
    </row>
    <row r="504" spans="1:3">
      <c r="A504" s="13">
        <v>280.11161959000003</v>
      </c>
      <c r="B504" s="5">
        <v>11.906846799999999</v>
      </c>
      <c r="C504" s="6"/>
    </row>
    <row r="505" spans="1:3">
      <c r="A505" s="13">
        <v>280.71381134000001</v>
      </c>
      <c r="B505" s="5">
        <v>11.906846799999999</v>
      </c>
      <c r="C505" s="6"/>
    </row>
    <row r="506" spans="1:3">
      <c r="A506" s="13">
        <v>281.09431574999996</v>
      </c>
      <c r="B506" s="5">
        <v>11.906846799999999</v>
      </c>
      <c r="C506" s="6"/>
    </row>
    <row r="507" spans="1:3">
      <c r="A507" s="13">
        <v>281.38261983999996</v>
      </c>
      <c r="B507" s="5">
        <v>11.875202709999998</v>
      </c>
      <c r="C507" s="6"/>
    </row>
    <row r="508" spans="1:3">
      <c r="A508" s="13">
        <v>282.01627762999999</v>
      </c>
      <c r="B508" s="5">
        <v>11.875202709999998</v>
      </c>
      <c r="C508" s="6"/>
    </row>
    <row r="509" spans="1:3">
      <c r="A509" s="13">
        <v>282.53623462999997</v>
      </c>
      <c r="B509" s="5">
        <v>11.875202709999998</v>
      </c>
      <c r="C509" s="6"/>
    </row>
    <row r="510" spans="1:3">
      <c r="A510" s="13">
        <v>282.97463102</v>
      </c>
      <c r="B510" s="5">
        <v>11.917400729999999</v>
      </c>
      <c r="C510" s="6"/>
    </row>
    <row r="511" spans="1:3">
      <c r="A511" s="13">
        <v>283.35604402000001</v>
      </c>
      <c r="B511" s="5">
        <v>11.906846799999999</v>
      </c>
      <c r="C511" s="6"/>
    </row>
    <row r="512" spans="1:3">
      <c r="A512" s="13">
        <v>283.81952980999995</v>
      </c>
      <c r="B512" s="5">
        <v>11.939228949999999</v>
      </c>
      <c r="C512" s="6"/>
    </row>
    <row r="513" spans="1:3">
      <c r="A513" s="13">
        <v>284.28194564</v>
      </c>
      <c r="B513" s="5">
        <v>12.055775669999999</v>
      </c>
      <c r="C513" s="6"/>
    </row>
    <row r="514" spans="1:3">
      <c r="A514" s="13">
        <v>284.72938836000003</v>
      </c>
      <c r="B514" s="5">
        <v>12.055775669999999</v>
      </c>
      <c r="C514" s="6"/>
    </row>
    <row r="515" spans="1:3">
      <c r="A515" s="13">
        <v>284.72938836000003</v>
      </c>
      <c r="B515" s="5">
        <v>12.120241159999999</v>
      </c>
      <c r="C515" s="6"/>
    </row>
    <row r="516" spans="1:3">
      <c r="A516" s="13">
        <v>284.72938836000003</v>
      </c>
      <c r="B516" s="5">
        <v>12.159801689999998</v>
      </c>
      <c r="C516" s="6"/>
    </row>
    <row r="517" spans="1:3">
      <c r="A517" s="13">
        <v>284.72938836000003</v>
      </c>
      <c r="B517" s="5">
        <v>12.225429269999999</v>
      </c>
      <c r="C517" s="6"/>
    </row>
    <row r="518" spans="1:3">
      <c r="A518" s="13">
        <v>284.72938836000003</v>
      </c>
      <c r="B518" s="5">
        <v>12.225429269999999</v>
      </c>
      <c r="C518" s="6"/>
    </row>
    <row r="519" spans="1:3">
      <c r="A519" s="13">
        <v>284.72938836000003</v>
      </c>
      <c r="B519" s="5">
        <v>12.291057429999999</v>
      </c>
      <c r="C519" s="6"/>
    </row>
    <row r="520" spans="1:3">
      <c r="A520" s="13">
        <v>284.72938836000003</v>
      </c>
      <c r="B520" s="5">
        <v>12.258387169999999</v>
      </c>
      <c r="C520" s="6"/>
    </row>
    <row r="521" spans="1:3">
      <c r="A521" s="13">
        <v>285.92573270000003</v>
      </c>
      <c r="B521" s="5">
        <v>12.323428389999998</v>
      </c>
      <c r="C521" s="6"/>
    </row>
    <row r="522" spans="1:3">
      <c r="A522" s="13">
        <v>285.92573270000003</v>
      </c>
      <c r="B522" s="5">
        <v>12.323428389999998</v>
      </c>
      <c r="C522" s="6"/>
    </row>
    <row r="523" spans="1:3">
      <c r="A523" s="13">
        <v>286.87110050000001</v>
      </c>
      <c r="B523" s="5">
        <v>12.323428389999998</v>
      </c>
      <c r="C523" s="6"/>
    </row>
    <row r="524" spans="1:3">
      <c r="A524" s="13">
        <v>286.87110050000001</v>
      </c>
      <c r="B524" s="5">
        <v>12.365143539999998</v>
      </c>
      <c r="C524" s="6"/>
    </row>
    <row r="525" spans="1:3">
      <c r="A525" s="13">
        <v>287.92231619999995</v>
      </c>
      <c r="B525" s="5">
        <v>12.406405339999999</v>
      </c>
      <c r="C525" s="6"/>
    </row>
    <row r="526" spans="1:3">
      <c r="A526" s="13">
        <v>287.92231619999995</v>
      </c>
      <c r="B526" s="5">
        <v>12.406405339999999</v>
      </c>
      <c r="C526" s="6"/>
    </row>
    <row r="527" spans="1:3">
      <c r="A527" s="13">
        <v>287.92231619999995</v>
      </c>
      <c r="B527" s="5">
        <v>12.406405339999999</v>
      </c>
      <c r="C527" s="6"/>
    </row>
    <row r="528" spans="1:3">
      <c r="A528" s="13">
        <v>289.81306644999995</v>
      </c>
      <c r="B528" s="5">
        <v>12.406405339999999</v>
      </c>
      <c r="C528" s="6"/>
    </row>
    <row r="529" spans="1:3">
      <c r="A529" s="13">
        <v>290.18721667</v>
      </c>
      <c r="B529" s="5">
        <v>12.480877119999999</v>
      </c>
      <c r="C529" s="6"/>
    </row>
    <row r="530" spans="1:3">
      <c r="A530" s="13">
        <v>290.18721667</v>
      </c>
      <c r="B530" s="5">
        <v>12.553740089999998</v>
      </c>
      <c r="C530" s="6"/>
    </row>
    <row r="531" spans="1:3">
      <c r="A531" s="13">
        <v>290.18721667</v>
      </c>
      <c r="B531" s="5">
        <v>12.553740089999998</v>
      </c>
      <c r="C531" s="6"/>
    </row>
    <row r="532" spans="1:3">
      <c r="A532" s="13">
        <v>291.77576116</v>
      </c>
      <c r="B532" s="5">
        <v>12.553740089999998</v>
      </c>
      <c r="C532" s="6"/>
    </row>
    <row r="533" spans="1:3">
      <c r="A533" s="13">
        <v>291.77576116</v>
      </c>
      <c r="B533" s="5">
        <v>12.553740089999998</v>
      </c>
      <c r="C533" s="6"/>
    </row>
    <row r="534" spans="1:3">
      <c r="A534" s="13">
        <v>292.88289032</v>
      </c>
      <c r="B534" s="5">
        <v>12.618703989999998</v>
      </c>
      <c r="C534" s="6"/>
    </row>
    <row r="535" spans="1:3">
      <c r="A535" s="13">
        <v>293.50521599000001</v>
      </c>
      <c r="B535" s="5">
        <v>12.487945869999999</v>
      </c>
      <c r="C535" s="6"/>
    </row>
    <row r="536" spans="1:3">
      <c r="A536" s="13">
        <v>293.75439524000001</v>
      </c>
      <c r="B536" s="5">
        <v>12.586392689999998</v>
      </c>
      <c r="C536" s="6"/>
    </row>
    <row r="537" spans="1:3">
      <c r="A537" s="13">
        <v>294.19610399999999</v>
      </c>
      <c r="B537" s="5">
        <v>12.618703989999998</v>
      </c>
      <c r="C537" s="6"/>
    </row>
    <row r="538" spans="1:3">
      <c r="A538" s="13">
        <v>294.59129939000002</v>
      </c>
      <c r="B538" s="5">
        <v>12.553576869999999</v>
      </c>
      <c r="C538" s="6"/>
    </row>
    <row r="539" spans="1:3">
      <c r="A539" s="13">
        <v>294.97990062999997</v>
      </c>
      <c r="B539" s="5">
        <v>12.701818599999999</v>
      </c>
      <c r="C539" s="6"/>
    </row>
    <row r="540" spans="1:3">
      <c r="A540" s="13">
        <v>295.31333080000002</v>
      </c>
      <c r="B540" s="5">
        <v>12.619208729999999</v>
      </c>
      <c r="C540" s="6"/>
    </row>
    <row r="541" spans="1:3">
      <c r="A541" s="13">
        <v>295.65741611999999</v>
      </c>
      <c r="B541" s="5">
        <v>12.585895589999998</v>
      </c>
      <c r="C541" s="6"/>
    </row>
    <row r="542" spans="1:3">
      <c r="A542" s="13">
        <v>295.91172399999999</v>
      </c>
      <c r="B542" s="5">
        <v>12.701818599999999</v>
      </c>
      <c r="C542" s="6"/>
    </row>
    <row r="543" spans="1:3">
      <c r="A543" s="13">
        <v>295.91172399999999</v>
      </c>
      <c r="B543" s="5">
        <v>12.619208729999999</v>
      </c>
      <c r="C543" s="6"/>
    </row>
    <row r="544" spans="1:3">
      <c r="A544" s="13">
        <v>296.47169732999998</v>
      </c>
      <c r="B544" s="5">
        <v>12.652195899999999</v>
      </c>
      <c r="C544" s="6"/>
    </row>
    <row r="545" spans="1:3">
      <c r="A545" s="13">
        <v>296.87450306</v>
      </c>
      <c r="B545" s="5">
        <v>12.619208729999999</v>
      </c>
      <c r="C545" s="6"/>
    </row>
    <row r="546" spans="1:3">
      <c r="A546" s="13">
        <v>297.27398741000002</v>
      </c>
      <c r="B546" s="5">
        <v>12.652195899999999</v>
      </c>
      <c r="C546" s="6"/>
    </row>
    <row r="547" spans="1:3">
      <c r="A547" s="13">
        <v>298.09534984999999</v>
      </c>
      <c r="B547" s="5">
        <v>12.773320369999999</v>
      </c>
      <c r="C547" s="6"/>
    </row>
    <row r="548" spans="1:3">
      <c r="A548" s="13">
        <v>298.09534984999999</v>
      </c>
      <c r="B548" s="5">
        <v>12.717129189999998</v>
      </c>
      <c r="C548" s="6"/>
    </row>
    <row r="549" spans="1:3">
      <c r="A549" s="13">
        <v>300.72498171999996</v>
      </c>
      <c r="B549" s="5">
        <v>12.758983529999998</v>
      </c>
      <c r="C549" s="6"/>
    </row>
    <row r="550" spans="1:3">
      <c r="A550" s="13">
        <v>300.72498171999996</v>
      </c>
      <c r="B550" s="5">
        <v>12.800298939999998</v>
      </c>
      <c r="C550" s="6"/>
    </row>
    <row r="551" spans="1:3">
      <c r="A551" s="13">
        <v>300.72498171999996</v>
      </c>
      <c r="B551" s="5">
        <v>12.773320369999999</v>
      </c>
      <c r="C551" s="6"/>
    </row>
    <row r="552" spans="1:3">
      <c r="A552" s="13">
        <v>301.32713717000001</v>
      </c>
      <c r="B552" s="5">
        <v>12.800298939999998</v>
      </c>
      <c r="C552" s="6"/>
    </row>
    <row r="553" spans="1:3">
      <c r="A553" s="13">
        <v>301.32713717000001</v>
      </c>
      <c r="B553" s="5">
        <v>12.874113569999999</v>
      </c>
      <c r="C553" s="6"/>
    </row>
    <row r="554" spans="1:3">
      <c r="A554" s="13">
        <v>301.32713717000001</v>
      </c>
      <c r="B554" s="5">
        <v>12.909993979999999</v>
      </c>
      <c r="C554" s="6"/>
    </row>
    <row r="555" spans="1:3">
      <c r="A555" s="13">
        <v>303.12294175</v>
      </c>
      <c r="B555" s="5">
        <v>12.874113569999999</v>
      </c>
      <c r="C555" s="6"/>
    </row>
    <row r="556" spans="1:3">
      <c r="A556" s="13">
        <v>303.12294175</v>
      </c>
      <c r="B556" s="5">
        <v>12.881171189999998</v>
      </c>
      <c r="C556" s="6"/>
    </row>
    <row r="557" spans="1:3">
      <c r="A557" s="13">
        <v>303.91783069999997</v>
      </c>
      <c r="B557" s="5">
        <v>12.841040739999999</v>
      </c>
      <c r="C557" s="6"/>
    </row>
    <row r="558" spans="1:3">
      <c r="A558" s="13">
        <v>304.22813924000002</v>
      </c>
      <c r="B558" s="5">
        <v>12.881171189999998</v>
      </c>
      <c r="C558" s="6"/>
    </row>
    <row r="559" spans="1:3">
      <c r="A559" s="13">
        <v>304.42618440000001</v>
      </c>
      <c r="B559" s="5">
        <v>12.947583339999998</v>
      </c>
      <c r="C559" s="6"/>
    </row>
    <row r="560" spans="1:3">
      <c r="A560" s="13">
        <v>304.42618440000001</v>
      </c>
      <c r="B560" s="5">
        <v>12.981824119999999</v>
      </c>
      <c r="C560" s="6"/>
    </row>
    <row r="561" spans="1:3">
      <c r="A561" s="13">
        <v>305.00731697000003</v>
      </c>
      <c r="B561" s="5">
        <v>13.05820975</v>
      </c>
      <c r="C561" s="6"/>
    </row>
    <row r="562" spans="1:3">
      <c r="A562" s="13">
        <v>305.70739779999997</v>
      </c>
      <c r="B562" s="5">
        <v>13.060664889999998</v>
      </c>
      <c r="C562" s="6"/>
    </row>
    <row r="563" spans="1:3">
      <c r="A563" s="13">
        <v>306.15778129</v>
      </c>
      <c r="B563" s="5">
        <v>13.015706259999998</v>
      </c>
      <c r="C563" s="6"/>
    </row>
    <row r="564" spans="1:3">
      <c r="A564" s="13">
        <v>306.74912273999996</v>
      </c>
      <c r="B564" s="5">
        <v>13.091220369999998</v>
      </c>
      <c r="C564" s="6"/>
    </row>
    <row r="565" spans="1:3">
      <c r="A565" s="13">
        <v>307.28253797000002</v>
      </c>
      <c r="B565" s="5">
        <v>13.057278209999998</v>
      </c>
      <c r="C565" s="6"/>
    </row>
    <row r="566" spans="1:3">
      <c r="A566" s="13">
        <v>307.28253797000002</v>
      </c>
      <c r="B566" s="5">
        <v>13.057278209999998</v>
      </c>
      <c r="C566" s="6"/>
    </row>
    <row r="567" spans="1:3">
      <c r="A567" s="13">
        <v>306.91060006999999</v>
      </c>
      <c r="B567" s="5">
        <v>13.076530299999998</v>
      </c>
      <c r="C567" s="6"/>
    </row>
    <row r="568" spans="1:3">
      <c r="A568" s="13">
        <v>307.21471234000001</v>
      </c>
      <c r="B568" s="5">
        <v>13.015706259999998</v>
      </c>
      <c r="C568" s="6"/>
    </row>
    <row r="569" spans="1:3">
      <c r="A569" s="13">
        <v>307.32573873000001</v>
      </c>
      <c r="B569" s="5">
        <v>12.941592089999999</v>
      </c>
      <c r="C569" s="6"/>
    </row>
    <row r="570" spans="1:3">
      <c r="A570" s="13">
        <v>307.32573873000001</v>
      </c>
      <c r="B570" s="5">
        <v>12.943175599999998</v>
      </c>
      <c r="C570" s="6"/>
    </row>
    <row r="571" spans="1:3">
      <c r="A571" s="13">
        <v>307.32573873000001</v>
      </c>
      <c r="B571" s="5">
        <v>12.947583339999998</v>
      </c>
      <c r="C571" s="6"/>
    </row>
    <row r="572" spans="1:3">
      <c r="A572" s="13">
        <v>307.32573873000001</v>
      </c>
      <c r="B572" s="5">
        <v>12.980203949999998</v>
      </c>
      <c r="C572" s="6"/>
    </row>
    <row r="573" spans="1:3">
      <c r="A573" s="13">
        <v>308.45129994999996</v>
      </c>
      <c r="B573" s="5">
        <v>12.980203949999998</v>
      </c>
      <c r="C573" s="6"/>
    </row>
    <row r="574" spans="1:3">
      <c r="A574" s="13">
        <v>308.45129994999996</v>
      </c>
      <c r="B574" s="5">
        <v>12.980203949999998</v>
      </c>
      <c r="C574" s="6"/>
    </row>
    <row r="575" spans="1:3">
      <c r="A575" s="13">
        <v>309.10008422999999</v>
      </c>
      <c r="B575" s="5">
        <v>13.014055529999998</v>
      </c>
      <c r="C575" s="6"/>
    </row>
    <row r="576" spans="1:3">
      <c r="A576" s="13">
        <v>309.22751732</v>
      </c>
      <c r="B576" s="5">
        <v>12.947583339999998</v>
      </c>
      <c r="C576" s="6"/>
    </row>
    <row r="577" spans="1:3">
      <c r="A577" s="13">
        <v>309.22751732</v>
      </c>
      <c r="B577" s="5">
        <v>12.947583339999998</v>
      </c>
      <c r="C577" s="6"/>
    </row>
    <row r="578" spans="1:3">
      <c r="A578" s="13">
        <v>310.19580771</v>
      </c>
      <c r="B578" s="5">
        <v>13.012404789999998</v>
      </c>
      <c r="C578" s="6"/>
    </row>
    <row r="579" spans="1:3">
      <c r="A579" s="13">
        <v>310.72091560999996</v>
      </c>
      <c r="B579" s="5">
        <v>13.014055529999998</v>
      </c>
      <c r="C579" s="6"/>
    </row>
    <row r="580" spans="1:3">
      <c r="A580" s="13">
        <v>310.72091560999996</v>
      </c>
      <c r="B580" s="5">
        <v>13.057278209999998</v>
      </c>
      <c r="C580" s="6"/>
    </row>
    <row r="581" spans="1:3">
      <c r="A581" s="13">
        <v>310.72091560999996</v>
      </c>
      <c r="B581" s="5">
        <v>13.045844119999998</v>
      </c>
      <c r="C581" s="6"/>
    </row>
    <row r="582" spans="1:3">
      <c r="A582" s="13">
        <v>310.72091560999996</v>
      </c>
      <c r="B582" s="5">
        <v>13.012404789999998</v>
      </c>
      <c r="C582" s="6"/>
    </row>
    <row r="583" spans="1:3">
      <c r="A583" s="13">
        <v>310.72091560999996</v>
      </c>
      <c r="B583" s="5">
        <v>13.111486159999998</v>
      </c>
      <c r="C583" s="6"/>
    </row>
    <row r="584" spans="1:3">
      <c r="A584" s="13">
        <v>310.72091560999996</v>
      </c>
      <c r="B584" s="5">
        <v>13.111486159999998</v>
      </c>
      <c r="C584" s="6"/>
    </row>
    <row r="585" spans="1:3">
      <c r="A585" s="13">
        <v>312.27050320000001</v>
      </c>
      <c r="B585" s="5">
        <v>13.078879319999999</v>
      </c>
      <c r="C585" s="6"/>
    </row>
    <row r="586" spans="1:3">
      <c r="A586" s="13">
        <v>313.00037923999997</v>
      </c>
      <c r="B586" s="5">
        <v>13.111486159999998</v>
      </c>
      <c r="C586" s="6"/>
    </row>
    <row r="587" spans="1:3">
      <c r="A587" s="13">
        <v>313.85530893999999</v>
      </c>
      <c r="B587" s="5">
        <v>13.111486159999998</v>
      </c>
      <c r="C587" s="6"/>
    </row>
    <row r="588" spans="1:3">
      <c r="A588" s="13">
        <v>314.80207743</v>
      </c>
      <c r="B588" s="5">
        <v>13.091220369999998</v>
      </c>
      <c r="C588" s="6"/>
    </row>
    <row r="589" spans="1:3">
      <c r="A589" s="13">
        <v>315.24163073</v>
      </c>
      <c r="B589" s="5">
        <v>13.091220369999998</v>
      </c>
      <c r="C589" s="6"/>
    </row>
    <row r="590" spans="1:3">
      <c r="A590" s="13">
        <v>315.24163073</v>
      </c>
      <c r="B590" s="5">
        <v>13.047526599999998</v>
      </c>
      <c r="C590" s="6"/>
    </row>
    <row r="591" spans="1:3">
      <c r="A591" s="13">
        <v>316.58840456000001</v>
      </c>
      <c r="B591" s="5">
        <v>13.014055529999998</v>
      </c>
      <c r="C591" s="6"/>
    </row>
    <row r="592" spans="1:3">
      <c r="A592" s="13">
        <v>317.12874386999999</v>
      </c>
      <c r="B592" s="5">
        <v>13.014055529999998</v>
      </c>
      <c r="C592" s="6"/>
    </row>
    <row r="593" spans="1:3">
      <c r="A593" s="13">
        <v>317.92961551999997</v>
      </c>
      <c r="B593" s="5">
        <v>12.981824119999999</v>
      </c>
      <c r="C593" s="6"/>
    </row>
    <row r="594" spans="1:3">
      <c r="A594" s="13">
        <v>318.74795564999999</v>
      </c>
      <c r="B594" s="5">
        <v>12.972954199999998</v>
      </c>
      <c r="C594" s="6"/>
    </row>
    <row r="595" spans="1:3">
      <c r="A595" s="13">
        <v>319.31679095999999</v>
      </c>
      <c r="B595" s="5">
        <v>12.874915149999998</v>
      </c>
      <c r="C595" s="6"/>
    </row>
    <row r="596" spans="1:3">
      <c r="A596" s="13">
        <v>319.31679095999999</v>
      </c>
      <c r="B596" s="5">
        <v>12.947583339999998</v>
      </c>
      <c r="C596" s="6"/>
    </row>
    <row r="597" spans="1:3">
      <c r="A597" s="13">
        <v>320.12047782000002</v>
      </c>
      <c r="B597" s="5">
        <v>12.947583339999998</v>
      </c>
      <c r="C597" s="6"/>
    </row>
    <row r="598" spans="1:3">
      <c r="A598" s="13">
        <v>320.81968432999997</v>
      </c>
      <c r="B598" s="5">
        <v>12.980203949999998</v>
      </c>
      <c r="C598" s="6"/>
    </row>
    <row r="599" spans="1:3">
      <c r="A599" s="13">
        <v>321.69850328000001</v>
      </c>
      <c r="B599" s="5">
        <v>12.981824119999999</v>
      </c>
      <c r="C599" s="6"/>
    </row>
    <row r="600" spans="1:3">
      <c r="A600" s="13">
        <v>321.69850328000001</v>
      </c>
      <c r="B600" s="35">
        <v>12.908438609999997</v>
      </c>
      <c r="C600" s="6"/>
    </row>
    <row r="601" spans="1:3">
      <c r="A601" s="13">
        <v>322.29741221</v>
      </c>
      <c r="B601" s="5">
        <v>12.909993979999999</v>
      </c>
      <c r="C601" s="6"/>
    </row>
    <row r="602" spans="1:3">
      <c r="A602" s="13">
        <v>322.53617539999999</v>
      </c>
      <c r="B602" s="5">
        <v>12.943175599999998</v>
      </c>
      <c r="C602" s="6"/>
    </row>
    <row r="603" spans="1:3">
      <c r="A603" s="13">
        <v>322.42784458</v>
      </c>
      <c r="B603" s="5">
        <v>12.947583339999998</v>
      </c>
      <c r="C603" s="6"/>
    </row>
    <row r="604" spans="1:3">
      <c r="A604" s="13">
        <v>322.71091106</v>
      </c>
      <c r="B604" s="5">
        <v>12.947583339999998</v>
      </c>
      <c r="C604" s="6"/>
    </row>
    <row r="605" spans="1:3">
      <c r="A605" s="13">
        <v>323.34105116000001</v>
      </c>
      <c r="B605" s="5">
        <v>12.947583339999998</v>
      </c>
      <c r="C605" s="6"/>
    </row>
    <row r="606" spans="1:3">
      <c r="A606" s="13">
        <v>324.01382004999999</v>
      </c>
      <c r="B606" s="5">
        <v>12.947583339999998</v>
      </c>
      <c r="C606" s="6"/>
    </row>
    <row r="607" spans="1:3">
      <c r="A607" s="13">
        <v>323.89880120999999</v>
      </c>
      <c r="B607" s="5">
        <v>12.947583339999998</v>
      </c>
      <c r="C607" s="6"/>
    </row>
    <row r="608" spans="1:3">
      <c r="A608" s="13">
        <v>324.14058628999999</v>
      </c>
      <c r="B608" s="5">
        <v>12.947583339999998</v>
      </c>
      <c r="C608" s="6"/>
    </row>
    <row r="609" spans="1:3">
      <c r="A609" s="13">
        <v>324.35606690999998</v>
      </c>
      <c r="B609" s="5">
        <v>12.914565449999998</v>
      </c>
      <c r="C609" s="6"/>
    </row>
    <row r="610" spans="1:3">
      <c r="A610" s="13">
        <v>325.25778414999996</v>
      </c>
      <c r="B610" s="5">
        <v>12.969733739999999</v>
      </c>
      <c r="C610" s="6"/>
    </row>
    <row r="611" spans="1:3">
      <c r="A611" s="13">
        <v>326.15073769999998</v>
      </c>
      <c r="B611" s="5">
        <v>12.738556899999999</v>
      </c>
      <c r="C611" s="6"/>
    </row>
    <row r="612" spans="1:3">
      <c r="A612" s="13">
        <v>326.15073769999998</v>
      </c>
      <c r="B612" s="5">
        <v>12.780295569999998</v>
      </c>
      <c r="C612" s="6"/>
    </row>
    <row r="613" spans="1:3">
      <c r="A613" s="13">
        <v>326.15073769999998</v>
      </c>
      <c r="B613" s="5">
        <v>12.874113569999999</v>
      </c>
      <c r="C613" s="6"/>
    </row>
    <row r="614" spans="1:3">
      <c r="A614" s="13">
        <v>327.77952562000002</v>
      </c>
      <c r="B614" s="5">
        <v>12.66369224</v>
      </c>
      <c r="C614" s="6"/>
    </row>
    <row r="615" spans="1:3">
      <c r="A615" s="13">
        <v>327.77952562000002</v>
      </c>
      <c r="B615" s="5">
        <v>12.66369224</v>
      </c>
      <c r="C615" s="6"/>
    </row>
    <row r="616" spans="1:3">
      <c r="A616" s="13">
        <v>327.77952562000002</v>
      </c>
      <c r="B616" s="5">
        <v>12.566480879999999</v>
      </c>
      <c r="C616" s="6"/>
    </row>
    <row r="617" spans="1:3">
      <c r="A617" s="13">
        <v>330.10170625000001</v>
      </c>
      <c r="B617" s="5">
        <v>12.663606469999998</v>
      </c>
      <c r="C617" s="6"/>
    </row>
    <row r="618" spans="1:3">
      <c r="A618" s="13">
        <v>330.12432526999999</v>
      </c>
      <c r="B618" s="5">
        <v>12.401252969999998</v>
      </c>
      <c r="C618" s="6"/>
    </row>
    <row r="619" spans="1:3">
      <c r="A619" s="13">
        <v>330.12432526999999</v>
      </c>
      <c r="B619" s="5">
        <v>12.487470389999999</v>
      </c>
      <c r="C619" s="6"/>
    </row>
    <row r="620" spans="1:3">
      <c r="A620" s="13">
        <v>330.97894028999997</v>
      </c>
      <c r="B620" s="5">
        <v>12.487470389999999</v>
      </c>
      <c r="C620" s="6"/>
    </row>
    <row r="621" spans="1:3">
      <c r="A621" s="13">
        <v>331.50517092000001</v>
      </c>
      <c r="B621" s="5">
        <v>12.520761269999998</v>
      </c>
      <c r="C621" s="6"/>
    </row>
    <row r="622" spans="1:3">
      <c r="A622" s="13">
        <v>331.50517092000001</v>
      </c>
      <c r="B622" s="5">
        <v>12.553740089999998</v>
      </c>
      <c r="C622" s="6"/>
    </row>
    <row r="623" spans="1:3">
      <c r="A623" s="13">
        <v>331.76463053999998</v>
      </c>
      <c r="B623" s="5">
        <v>12.553740089999998</v>
      </c>
      <c r="C623" s="6"/>
    </row>
    <row r="624" spans="1:3">
      <c r="A624" s="13">
        <v>331.76463053999998</v>
      </c>
      <c r="B624" s="5">
        <v>12.557412669999998</v>
      </c>
      <c r="C624" s="6"/>
    </row>
    <row r="625" spans="1:3">
      <c r="A625" s="13">
        <v>332.8353396</v>
      </c>
      <c r="B625" s="5">
        <v>12.59012091</v>
      </c>
      <c r="C625" s="6"/>
    </row>
    <row r="626" spans="1:3">
      <c r="A626" s="13">
        <v>333.45430866999999</v>
      </c>
      <c r="B626" s="5">
        <v>12.670370759999999</v>
      </c>
      <c r="C626" s="6"/>
    </row>
    <row r="627" spans="1:3">
      <c r="A627" s="13">
        <v>333.45430866999999</v>
      </c>
      <c r="B627" s="5">
        <v>12.633247919999999</v>
      </c>
      <c r="C627" s="6"/>
    </row>
    <row r="628" spans="1:3">
      <c r="A628" s="13">
        <v>334.58262776999999</v>
      </c>
      <c r="B628" s="5">
        <v>12.554882669999998</v>
      </c>
      <c r="C628" s="6"/>
    </row>
    <row r="629" spans="1:3">
      <c r="A629" s="13">
        <v>334.58262776999999</v>
      </c>
      <c r="B629" s="5">
        <v>12.618703989999998</v>
      </c>
      <c r="C629" s="6"/>
    </row>
    <row r="630" spans="1:3">
      <c r="A630" s="13">
        <v>335.69833953</v>
      </c>
      <c r="B630" s="5">
        <v>12.499255929999999</v>
      </c>
      <c r="C630" s="6"/>
    </row>
    <row r="631" spans="1:3">
      <c r="A631" s="13">
        <v>336.17037368000001</v>
      </c>
      <c r="B631" s="5">
        <v>12.553740089999998</v>
      </c>
      <c r="C631" s="6"/>
    </row>
    <row r="632" spans="1:3">
      <c r="A632" s="13">
        <v>336.42001726000001</v>
      </c>
      <c r="B632" s="5">
        <v>12.586392689999998</v>
      </c>
      <c r="C632" s="6"/>
    </row>
    <row r="633" spans="1:3">
      <c r="A633" s="13">
        <v>336.42001726000001</v>
      </c>
      <c r="B633" s="5">
        <v>12.586392689999998</v>
      </c>
      <c r="C633" s="6"/>
    </row>
    <row r="634" spans="1:3">
      <c r="A634" s="13">
        <v>336.42001726000001</v>
      </c>
      <c r="B634" s="5">
        <v>12.620049969999998</v>
      </c>
      <c r="C634" s="6"/>
    </row>
    <row r="635" spans="1:3">
      <c r="A635" s="13">
        <v>336.91164842000001</v>
      </c>
      <c r="B635" s="5">
        <v>12.554882669999998</v>
      </c>
      <c r="C635" s="6"/>
    </row>
    <row r="636" spans="1:3">
      <c r="A636" s="13">
        <v>337.98575582000001</v>
      </c>
      <c r="B636" s="5">
        <v>12.776393049999999</v>
      </c>
      <c r="C636" s="6"/>
    </row>
    <row r="637" spans="1:3">
      <c r="A637" s="13">
        <v>338.50610180000001</v>
      </c>
      <c r="B637" s="5">
        <v>12.652195899999999</v>
      </c>
      <c r="C637" s="6"/>
    </row>
    <row r="638" spans="1:3">
      <c r="A638" s="13">
        <v>339.15123371999999</v>
      </c>
      <c r="B638" s="5">
        <v>12.66369224</v>
      </c>
      <c r="C638" s="6"/>
    </row>
    <row r="639" spans="1:3">
      <c r="A639" s="13">
        <v>339.49959797999998</v>
      </c>
      <c r="B639" s="5">
        <v>12.696302609999998</v>
      </c>
      <c r="C639" s="6"/>
    </row>
    <row r="640" spans="1:3">
      <c r="A640" s="13">
        <v>339.54279212</v>
      </c>
      <c r="B640" s="5">
        <v>12.362564379999998</v>
      </c>
      <c r="C640" s="6"/>
    </row>
    <row r="641" spans="1:3">
      <c r="A641" s="13">
        <v>339.54279212</v>
      </c>
      <c r="B641" s="5">
        <v>12.84301206</v>
      </c>
      <c r="C641" s="6"/>
    </row>
    <row r="642" spans="1:3">
      <c r="A642" s="13">
        <v>339.54279212</v>
      </c>
      <c r="B642" s="5">
        <v>12.800298939999998</v>
      </c>
      <c r="C642" s="6"/>
    </row>
    <row r="643" spans="1:3">
      <c r="A643" s="13">
        <v>338.71455486999997</v>
      </c>
      <c r="B643" s="5">
        <v>12.868618409999998</v>
      </c>
      <c r="C643" s="6"/>
    </row>
    <row r="644" spans="1:3">
      <c r="A644" s="13">
        <v>338.71455486999997</v>
      </c>
      <c r="B644" s="5">
        <v>12.947583339999998</v>
      </c>
      <c r="C644" s="6"/>
    </row>
    <row r="645" spans="1:3">
      <c r="A645" s="13">
        <v>338.96782150999996</v>
      </c>
      <c r="B645" s="5">
        <v>12.947583339999998</v>
      </c>
      <c r="C645" s="6"/>
    </row>
    <row r="646" spans="1:3">
      <c r="A646" s="13">
        <v>340.03166599999997</v>
      </c>
      <c r="B646" s="5">
        <v>12.980203949999998</v>
      </c>
      <c r="C646" s="6"/>
    </row>
    <row r="647" spans="1:3">
      <c r="A647" s="13">
        <v>340.45631308999998</v>
      </c>
      <c r="B647" s="5">
        <v>13.012404789999998</v>
      </c>
      <c r="C647" s="6"/>
    </row>
    <row r="648" spans="1:3">
      <c r="A648" s="13">
        <v>340.77276731000001</v>
      </c>
      <c r="B648" s="5">
        <v>13.014055529999998</v>
      </c>
      <c r="C648" s="6"/>
    </row>
    <row r="649" spans="1:3">
      <c r="A649" s="13">
        <v>341.37764319999997</v>
      </c>
      <c r="B649" s="5">
        <v>13.012404789999998</v>
      </c>
      <c r="C649" s="6"/>
    </row>
    <row r="650" spans="1:3">
      <c r="A650" s="13">
        <v>341.45721336999998</v>
      </c>
      <c r="B650" s="5">
        <v>13.045844119999998</v>
      </c>
      <c r="C650" s="6"/>
    </row>
    <row r="651" spans="1:3">
      <c r="A651" s="13">
        <v>342.10902928000002</v>
      </c>
      <c r="B651" s="5">
        <v>13.045844119999998</v>
      </c>
      <c r="C651" s="6"/>
    </row>
    <row r="652" spans="1:3">
      <c r="A652" s="13">
        <v>342.76321073999998</v>
      </c>
      <c r="B652" s="5">
        <v>13.014055529999998</v>
      </c>
      <c r="C652" s="6"/>
    </row>
    <row r="653" spans="1:3">
      <c r="A653" s="13">
        <v>342.76321073999998</v>
      </c>
      <c r="B653" s="5">
        <v>13.012404789999998</v>
      </c>
      <c r="C653" s="6"/>
    </row>
    <row r="654" spans="1:3">
      <c r="A654" s="13">
        <v>342.76321073999998</v>
      </c>
      <c r="B654" s="5">
        <v>12.980203949999998</v>
      </c>
      <c r="C654" s="6"/>
    </row>
    <row r="655" spans="1:3">
      <c r="A655" s="13">
        <v>342.76321073999998</v>
      </c>
      <c r="B655" s="5">
        <v>12.919252369999999</v>
      </c>
      <c r="C655" s="6"/>
    </row>
    <row r="656" spans="1:3">
      <c r="A656" s="13">
        <v>341.56093857000002</v>
      </c>
      <c r="B656" s="5">
        <v>12.880980439999998</v>
      </c>
      <c r="C656" s="6"/>
    </row>
    <row r="657" spans="1:3">
      <c r="A657" s="13">
        <v>341.75468396999997</v>
      </c>
      <c r="B657" s="5">
        <v>12.806915759999999</v>
      </c>
      <c r="C657" s="6"/>
    </row>
    <row r="658" spans="1:3">
      <c r="A658" s="13">
        <v>343.41644852999997</v>
      </c>
      <c r="B658" s="5">
        <v>12.758983529999998</v>
      </c>
      <c r="C658" s="6"/>
    </row>
    <row r="659" spans="1:3">
      <c r="A659" s="13">
        <v>343.41644852999997</v>
      </c>
      <c r="B659" s="5">
        <v>12.717129189999998</v>
      </c>
      <c r="C659" s="6"/>
    </row>
    <row r="660" spans="1:3">
      <c r="A660" s="13">
        <v>343.34144855</v>
      </c>
      <c r="B660" s="5">
        <v>12.731671289999998</v>
      </c>
      <c r="C660" s="6"/>
    </row>
    <row r="661" spans="1:3">
      <c r="A661" s="13">
        <v>343.70403069999998</v>
      </c>
      <c r="B661" s="5">
        <v>12.820559059999999</v>
      </c>
      <c r="C661" s="6"/>
    </row>
    <row r="662" spans="1:3">
      <c r="A662" s="13">
        <v>343.70443333999998</v>
      </c>
      <c r="B662" s="5">
        <v>12.922376979999999</v>
      </c>
      <c r="C662" s="6"/>
    </row>
    <row r="663" spans="1:3">
      <c r="A663" s="13">
        <v>343.70443333999998</v>
      </c>
      <c r="B663" s="5">
        <v>12.530125339999998</v>
      </c>
      <c r="C663" s="6"/>
    </row>
    <row r="664" spans="1:3">
      <c r="A664" s="13">
        <v>343.70443333999998</v>
      </c>
      <c r="B664" s="5">
        <v>12.653392039999998</v>
      </c>
      <c r="C664" s="6"/>
    </row>
    <row r="665" spans="1:3">
      <c r="A665" s="13">
        <v>343.70443333999998</v>
      </c>
      <c r="B665" s="5">
        <v>12.545615969999998</v>
      </c>
      <c r="C665" s="6"/>
    </row>
    <row r="666" spans="1:3">
      <c r="A666" s="13">
        <v>343.70443333999998</v>
      </c>
      <c r="B666" s="5">
        <v>12.553740089999998</v>
      </c>
      <c r="C666" s="6"/>
    </row>
    <row r="667" spans="1:3">
      <c r="A667" s="13">
        <v>347.97491998999999</v>
      </c>
      <c r="B667" s="5">
        <v>12.555045899999998</v>
      </c>
      <c r="C667" s="6"/>
    </row>
    <row r="668" spans="1:3">
      <c r="A668" s="13">
        <v>347.97491998999999</v>
      </c>
      <c r="B668" s="5">
        <v>12.653392039999998</v>
      </c>
      <c r="C668" s="6"/>
    </row>
    <row r="669" spans="1:3">
      <c r="A669" s="13">
        <v>348.20331220999998</v>
      </c>
      <c r="B669" s="5">
        <v>12.585895589999998</v>
      </c>
      <c r="C669" s="6"/>
    </row>
    <row r="670" spans="1:3">
      <c r="A670" s="13">
        <v>348.20331220999998</v>
      </c>
      <c r="B670" s="5">
        <v>12.587718279999999</v>
      </c>
      <c r="C670" s="6"/>
    </row>
    <row r="671" spans="1:3">
      <c r="A671" s="13">
        <v>349.06177975999998</v>
      </c>
      <c r="B671" s="5">
        <v>12.620049969999998</v>
      </c>
      <c r="C671" s="6"/>
    </row>
    <row r="672" spans="1:3">
      <c r="A672" s="13">
        <v>349.38018189999997</v>
      </c>
      <c r="B672" s="5">
        <v>12.592606399999998</v>
      </c>
      <c r="C672" s="6"/>
    </row>
    <row r="673" spans="1:3">
      <c r="A673" s="13">
        <v>349.58592265999999</v>
      </c>
      <c r="B673" s="5">
        <v>12.729172219999999</v>
      </c>
      <c r="C673" s="6"/>
    </row>
    <row r="674" spans="1:3">
      <c r="A674" s="13">
        <v>349.58592265999999</v>
      </c>
      <c r="B674" s="5">
        <v>12.727135529999998</v>
      </c>
      <c r="C674" s="6"/>
    </row>
    <row r="675" spans="1:3">
      <c r="A675" s="13">
        <v>349.88844415</v>
      </c>
      <c r="B675" s="5">
        <v>12.768917649999999</v>
      </c>
      <c r="C675" s="6"/>
    </row>
    <row r="676" spans="1:3">
      <c r="A676" s="13">
        <v>350.11812935</v>
      </c>
      <c r="B676" s="5">
        <v>12.800298939999998</v>
      </c>
      <c r="C676" s="6"/>
    </row>
    <row r="677" spans="1:3">
      <c r="A677" s="13">
        <v>350.50540823</v>
      </c>
      <c r="B677" s="5">
        <v>12.800298939999998</v>
      </c>
      <c r="C677" s="6"/>
    </row>
    <row r="678" spans="1:3">
      <c r="A678" s="13">
        <v>350.26354872999997</v>
      </c>
      <c r="B678" s="5">
        <v>12.758983529999998</v>
      </c>
      <c r="C678" s="6"/>
    </row>
    <row r="679" spans="1:3">
      <c r="A679" s="13">
        <v>350.62828659000002</v>
      </c>
      <c r="B679" s="5">
        <v>12.800298939999998</v>
      </c>
      <c r="C679" s="6"/>
    </row>
    <row r="680" spans="1:3">
      <c r="A680" s="13">
        <v>350.62828659000002</v>
      </c>
      <c r="B680" s="5">
        <v>12.800298939999998</v>
      </c>
      <c r="C680" s="6"/>
    </row>
    <row r="681" spans="1:3">
      <c r="A681" s="13">
        <v>351.13278078000002</v>
      </c>
      <c r="B681" s="5">
        <v>12.874915149999998</v>
      </c>
      <c r="C681" s="6"/>
    </row>
    <row r="682" spans="1:3">
      <c r="A682" s="13">
        <v>351.69249194999998</v>
      </c>
      <c r="B682" s="5">
        <v>12.874915149999998</v>
      </c>
      <c r="C682" s="6"/>
    </row>
    <row r="683" spans="1:3">
      <c r="A683" s="13">
        <v>351.61924512999997</v>
      </c>
      <c r="B683" s="5">
        <v>12.841040739999999</v>
      </c>
      <c r="C683" s="6"/>
    </row>
    <row r="684" spans="1:3">
      <c r="A684" s="13">
        <v>351.61924512999997</v>
      </c>
      <c r="B684" s="5">
        <v>12.874915149999998</v>
      </c>
      <c r="C684" s="6"/>
    </row>
    <row r="685" spans="1:3">
      <c r="A685" s="13">
        <v>352.76935427000001</v>
      </c>
      <c r="B685" s="5">
        <v>12.874915149999998</v>
      </c>
      <c r="C685" s="6"/>
    </row>
    <row r="686" spans="1:3">
      <c r="A686" s="13">
        <v>352.96887949000001</v>
      </c>
      <c r="B686" s="5">
        <v>12.834622519999998</v>
      </c>
      <c r="C686" s="6"/>
    </row>
    <row r="687" spans="1:3">
      <c r="A687" s="13">
        <v>353.25429679999996</v>
      </c>
      <c r="B687" s="5">
        <v>12.800298939999998</v>
      </c>
      <c r="C687" s="6"/>
    </row>
    <row r="688" spans="1:3">
      <c r="A688" s="13">
        <v>353.60953484999999</v>
      </c>
      <c r="B688" s="5">
        <v>12.800298939999998</v>
      </c>
      <c r="C688" s="6"/>
    </row>
    <row r="689" spans="1:3">
      <c r="A689" s="13">
        <v>353.60953484999999</v>
      </c>
      <c r="B689" s="5">
        <v>12.758983529999998</v>
      </c>
      <c r="C689" s="6"/>
    </row>
    <row r="690" spans="1:3">
      <c r="A690" s="13">
        <v>354.6297879</v>
      </c>
      <c r="B690" s="5">
        <v>12.841040739999999</v>
      </c>
      <c r="C690" s="6"/>
    </row>
    <row r="691" spans="1:3">
      <c r="A691" s="13">
        <v>354.78787911000001</v>
      </c>
      <c r="B691" s="5">
        <v>12.841040739999999</v>
      </c>
      <c r="C691" s="6"/>
    </row>
    <row r="692" spans="1:3">
      <c r="A692" s="13">
        <v>355.20043785000001</v>
      </c>
      <c r="B692" s="5">
        <v>12.841040739999999</v>
      </c>
      <c r="C692" s="6"/>
    </row>
    <row r="693" spans="1:3">
      <c r="A693" s="13">
        <v>355.55330358999998</v>
      </c>
      <c r="B693" s="5">
        <v>12.914565449999998</v>
      </c>
      <c r="C693" s="6"/>
    </row>
    <row r="694" spans="1:3">
      <c r="A694" s="13">
        <v>355.55330358999998</v>
      </c>
      <c r="B694" s="5">
        <v>12.841040739999999</v>
      </c>
      <c r="C694" s="6"/>
    </row>
    <row r="695" spans="1:3">
      <c r="A695" s="13">
        <v>356.61886764999997</v>
      </c>
      <c r="B695" s="5">
        <v>12.874915149999998</v>
      </c>
      <c r="C695" s="6"/>
    </row>
    <row r="696" spans="1:3">
      <c r="A696" s="13">
        <v>357.30817117999999</v>
      </c>
      <c r="B696" s="5">
        <v>12.834622519999998</v>
      </c>
      <c r="C696" s="6"/>
    </row>
    <row r="697" spans="1:3">
      <c r="A697" s="13">
        <v>357.30817117999999</v>
      </c>
      <c r="B697" s="5">
        <v>12.803607349999998</v>
      </c>
      <c r="C697" s="6"/>
    </row>
    <row r="698" spans="1:3">
      <c r="A698" s="13">
        <v>359.26119714999999</v>
      </c>
      <c r="B698" s="5">
        <v>12.727135529999998</v>
      </c>
      <c r="C698" s="6"/>
    </row>
    <row r="699" spans="1:3">
      <c r="A699" s="13">
        <v>359.88133156999999</v>
      </c>
      <c r="B699" s="5">
        <v>12.694908359999999</v>
      </c>
      <c r="C699" s="6"/>
    </row>
    <row r="700" spans="1:3">
      <c r="A700" s="13">
        <v>360.30127528999998</v>
      </c>
      <c r="B700" s="5">
        <v>12.630737959999998</v>
      </c>
      <c r="C700" s="6"/>
    </row>
    <row r="701" spans="1:3">
      <c r="A701" s="13">
        <v>361.31429914</v>
      </c>
      <c r="B701" s="5">
        <v>12.587221179999998</v>
      </c>
      <c r="C701" s="6"/>
    </row>
    <row r="702" spans="1:3">
      <c r="A702" s="13">
        <v>362.03175576000001</v>
      </c>
      <c r="B702" s="5">
        <v>12.652025019999998</v>
      </c>
      <c r="C702" s="6"/>
    </row>
    <row r="703" spans="1:3">
      <c r="A703" s="13">
        <v>362.03175576000001</v>
      </c>
      <c r="B703" s="5">
        <v>12.553576869999999</v>
      </c>
      <c r="C703" s="6"/>
    </row>
    <row r="704" spans="1:3">
      <c r="A704" s="13">
        <v>362.88276945999996</v>
      </c>
      <c r="B704" s="5">
        <v>12.652025019999998</v>
      </c>
      <c r="C704" s="6"/>
    </row>
    <row r="705" spans="1:3">
      <c r="A705" s="13">
        <v>363.47214772000001</v>
      </c>
      <c r="B705" s="5">
        <v>12.553576869999999</v>
      </c>
      <c r="C705" s="6"/>
    </row>
    <row r="706" spans="1:3">
      <c r="A706" s="13">
        <v>363.95721019000001</v>
      </c>
      <c r="B706" s="5">
        <v>12.620049969999998</v>
      </c>
      <c r="C706" s="6"/>
    </row>
    <row r="707" spans="1:3">
      <c r="A707" s="13">
        <v>364.42429484999997</v>
      </c>
      <c r="B707" s="5">
        <v>12.553576869999999</v>
      </c>
      <c r="C707" s="6"/>
    </row>
    <row r="708" spans="1:3">
      <c r="A708" s="13">
        <v>364.42429484999997</v>
      </c>
      <c r="B708" s="5">
        <v>12.618703989999998</v>
      </c>
      <c r="C708" s="6"/>
    </row>
    <row r="709" spans="1:3">
      <c r="A709" s="13">
        <v>365.09018595999999</v>
      </c>
      <c r="B709" s="5">
        <v>12.585895589999998</v>
      </c>
      <c r="C709" s="6"/>
    </row>
    <row r="710" spans="1:3">
      <c r="A710" s="13">
        <v>365.92230814999999</v>
      </c>
      <c r="B710" s="5">
        <v>12.620049969999998</v>
      </c>
      <c r="C710" s="6"/>
    </row>
    <row r="711" spans="1:3">
      <c r="A711" s="13">
        <v>366.63321741999999</v>
      </c>
      <c r="B711" s="5">
        <v>12.587221179999998</v>
      </c>
      <c r="C711" s="6"/>
    </row>
    <row r="712" spans="1:3">
      <c r="A712" s="13">
        <v>367.12476091999997</v>
      </c>
      <c r="B712" s="5">
        <v>12.587718279999999</v>
      </c>
      <c r="C712" s="6"/>
    </row>
    <row r="713" spans="1:3">
      <c r="A713" s="13">
        <v>367.12476091999997</v>
      </c>
      <c r="B713" s="5">
        <v>12.620049969999998</v>
      </c>
      <c r="C713" s="6"/>
    </row>
    <row r="714" spans="1:3">
      <c r="A714" s="13">
        <v>368.25458872999997</v>
      </c>
      <c r="B714" s="5">
        <v>12.520922089999999</v>
      </c>
      <c r="C714" s="6"/>
    </row>
    <row r="715" spans="1:3">
      <c r="A715" s="13">
        <v>368.25458872999997</v>
      </c>
      <c r="B715" s="5">
        <v>12.618703989999998</v>
      </c>
      <c r="C715" s="6"/>
    </row>
    <row r="716" spans="1:3">
      <c r="A716" s="13">
        <v>369.11451012999999</v>
      </c>
      <c r="B716" s="5">
        <v>12.487945869999999</v>
      </c>
      <c r="C716" s="6"/>
    </row>
    <row r="717" spans="1:3">
      <c r="A717" s="13">
        <v>369.37151706999998</v>
      </c>
      <c r="B717" s="5">
        <v>12.586392689999998</v>
      </c>
      <c r="C717" s="6"/>
    </row>
    <row r="718" spans="1:3">
      <c r="A718" s="13">
        <v>369.70733801</v>
      </c>
      <c r="B718" s="5">
        <v>12.586392689999998</v>
      </c>
      <c r="C718" s="6"/>
    </row>
    <row r="719" spans="1:3">
      <c r="A719" s="13">
        <v>369.70733801</v>
      </c>
      <c r="B719" s="5">
        <v>12.586392689999998</v>
      </c>
      <c r="C719" s="6"/>
    </row>
    <row r="720" spans="1:3">
      <c r="A720" s="13">
        <v>370.91935467999997</v>
      </c>
      <c r="B720" s="5">
        <v>12.480877119999999</v>
      </c>
      <c r="C720" s="6"/>
    </row>
    <row r="721" spans="1:3">
      <c r="A721" s="13">
        <v>370.91935467999997</v>
      </c>
      <c r="B721" s="5">
        <v>12.514269919999998</v>
      </c>
      <c r="C721" s="6"/>
    </row>
    <row r="722" spans="1:3">
      <c r="A722" s="13">
        <v>371.73234718999998</v>
      </c>
      <c r="B722" s="5">
        <v>12.553740089999998</v>
      </c>
      <c r="C722" s="6"/>
    </row>
    <row r="723" spans="1:3">
      <c r="A723" s="13">
        <v>371.73234718999998</v>
      </c>
      <c r="B723" s="5">
        <v>12.553740089999998</v>
      </c>
      <c r="C723" s="6"/>
    </row>
    <row r="724" spans="1:3">
      <c r="A724" s="13">
        <v>372.75038382999998</v>
      </c>
      <c r="B724" s="5">
        <v>12.520761269999998</v>
      </c>
      <c r="C724" s="6"/>
    </row>
    <row r="725" spans="1:3">
      <c r="A725" s="13">
        <v>372.75038382999998</v>
      </c>
      <c r="B725" s="5">
        <v>12.520761269999998</v>
      </c>
      <c r="C725" s="6"/>
    </row>
    <row r="726" spans="1:3">
      <c r="A726" s="13">
        <v>373.11426323000001</v>
      </c>
      <c r="B726" s="5">
        <v>12.520761269999998</v>
      </c>
      <c r="C726" s="6"/>
    </row>
    <row r="727" spans="1:3">
      <c r="A727" s="13">
        <v>373.11426323000001</v>
      </c>
      <c r="B727" s="5">
        <v>12.480877119999999</v>
      </c>
      <c r="C727" s="6"/>
    </row>
    <row r="728" spans="1:3">
      <c r="A728" s="13">
        <v>373.89320455000001</v>
      </c>
      <c r="B728" s="5">
        <v>12.447189609999999</v>
      </c>
      <c r="C728" s="6"/>
    </row>
    <row r="729" spans="1:3">
      <c r="A729" s="13">
        <v>374.32960144999998</v>
      </c>
      <c r="B729" s="5">
        <v>12.447189609999999</v>
      </c>
      <c r="C729" s="6"/>
    </row>
    <row r="730" spans="1:3">
      <c r="A730" s="13">
        <v>374.79524819</v>
      </c>
      <c r="B730" s="5">
        <v>12.487470389999999</v>
      </c>
      <c r="C730" s="6"/>
    </row>
    <row r="731" spans="1:3">
      <c r="A731" s="13">
        <v>374.96106688999998</v>
      </c>
      <c r="B731" s="5">
        <v>12.520761269999998</v>
      </c>
      <c r="C731" s="6"/>
    </row>
    <row r="732" spans="1:3">
      <c r="A732" s="13">
        <v>374.96106688999998</v>
      </c>
      <c r="B732" s="5">
        <v>12.520761269999998</v>
      </c>
      <c r="C732" s="6"/>
    </row>
    <row r="733" spans="1:3">
      <c r="A733" s="13">
        <v>375.74852686999998</v>
      </c>
      <c r="B733" s="5">
        <v>12.487470389999999</v>
      </c>
      <c r="C733" s="6"/>
    </row>
    <row r="734" spans="1:3">
      <c r="A734" s="13">
        <v>376.17739021</v>
      </c>
      <c r="B734" s="5">
        <v>12.553740089999998</v>
      </c>
      <c r="C734" s="6"/>
    </row>
    <row r="735" spans="1:3">
      <c r="A735" s="13">
        <v>376.66002149000002</v>
      </c>
      <c r="B735" s="5">
        <v>12.553740089999998</v>
      </c>
      <c r="C735" s="6"/>
    </row>
    <row r="736" spans="1:3">
      <c r="A736" s="13">
        <v>376.66002149000002</v>
      </c>
      <c r="B736" s="5">
        <v>12.553740089999998</v>
      </c>
      <c r="C736" s="6"/>
    </row>
    <row r="737" spans="1:3">
      <c r="A737" s="13">
        <v>377.0238769</v>
      </c>
      <c r="B737" s="5">
        <v>12.618703989999998</v>
      </c>
      <c r="C737" s="6"/>
    </row>
    <row r="738" spans="1:3">
      <c r="A738" s="13">
        <v>377.39950453</v>
      </c>
      <c r="B738" s="5">
        <v>12.499255929999999</v>
      </c>
      <c r="C738" s="6"/>
    </row>
    <row r="739" spans="1:3">
      <c r="A739" s="13">
        <v>377.62148501999997</v>
      </c>
      <c r="B739" s="5">
        <v>12.618703989999998</v>
      </c>
      <c r="C739" s="6"/>
    </row>
    <row r="740" spans="1:3">
      <c r="A740" s="13">
        <v>377.62148501999997</v>
      </c>
      <c r="B740" s="5">
        <v>12.499255929999999</v>
      </c>
      <c r="C740" s="6"/>
    </row>
    <row r="741" spans="1:3">
      <c r="A741" s="13">
        <v>378.81978290000001</v>
      </c>
      <c r="B741" s="5">
        <v>12.553740089999998</v>
      </c>
      <c r="C741" s="6"/>
    </row>
    <row r="742" spans="1:3">
      <c r="A742" s="13">
        <v>379.06468243</v>
      </c>
      <c r="B742" s="5">
        <v>12.553740089999998</v>
      </c>
      <c r="C742" s="6"/>
    </row>
    <row r="743" spans="1:3">
      <c r="A743" s="13">
        <v>379.06468243</v>
      </c>
      <c r="B743" s="5">
        <v>12.620049969999998</v>
      </c>
      <c r="C743" s="6"/>
    </row>
    <row r="744" spans="1:3">
      <c r="A744" s="13">
        <v>379.53191103</v>
      </c>
      <c r="B744" s="5">
        <v>12.520922089999999</v>
      </c>
      <c r="C744" s="6"/>
    </row>
    <row r="745" spans="1:3">
      <c r="A745" s="13">
        <v>379.53191103</v>
      </c>
      <c r="B745" s="5">
        <v>12.586392689999998</v>
      </c>
      <c r="C745" s="6"/>
    </row>
    <row r="746" spans="1:3">
      <c r="A746" s="13">
        <v>380.13492473999997</v>
      </c>
      <c r="B746" s="5">
        <v>12.553740089999998</v>
      </c>
      <c r="C746" s="6"/>
    </row>
    <row r="747" spans="1:3">
      <c r="A747" s="13">
        <v>380.56617905000002</v>
      </c>
      <c r="B747" s="5">
        <v>12.586392689999998</v>
      </c>
      <c r="C747" s="6"/>
    </row>
    <row r="748" spans="1:3">
      <c r="A748" s="13">
        <v>380.91160764</v>
      </c>
      <c r="B748" s="5">
        <v>12.553740089999998</v>
      </c>
      <c r="C748" s="6"/>
    </row>
    <row r="749" spans="1:3">
      <c r="A749" s="13">
        <v>380.91160764</v>
      </c>
      <c r="B749" s="5">
        <v>12.652025019999998</v>
      </c>
      <c r="C749" s="6"/>
    </row>
    <row r="750" spans="1:3">
      <c r="A750" s="13">
        <v>380.91160764</v>
      </c>
      <c r="B750" s="5">
        <v>12.487945869999999</v>
      </c>
      <c r="C750" s="6"/>
    </row>
    <row r="751" spans="1:3">
      <c r="A751" s="13">
        <v>381.34643927000002</v>
      </c>
      <c r="B751" s="5">
        <v>12.587718279999999</v>
      </c>
      <c r="C751" s="6"/>
    </row>
    <row r="752" spans="1:3">
      <c r="A752" s="13">
        <v>381.53598175000002</v>
      </c>
      <c r="B752" s="5">
        <v>12.587718279999999</v>
      </c>
      <c r="C752" s="6"/>
    </row>
    <row r="753" spans="1:3">
      <c r="A753" s="13">
        <v>381.75713342</v>
      </c>
      <c r="B753" s="5">
        <v>12.553740089999998</v>
      </c>
      <c r="C753" s="6"/>
    </row>
    <row r="754" spans="1:3">
      <c r="A754" s="13">
        <v>381.93728455000002</v>
      </c>
      <c r="B754" s="5">
        <v>12.553740089999998</v>
      </c>
      <c r="C754" s="6"/>
    </row>
    <row r="755" spans="1:3">
      <c r="A755" s="13">
        <v>381.93728455000002</v>
      </c>
      <c r="B755" s="5">
        <v>12.553740089999998</v>
      </c>
      <c r="C755" s="6"/>
    </row>
    <row r="756" spans="1:3">
      <c r="A756" s="13">
        <v>382.26937042999998</v>
      </c>
      <c r="B756" s="5">
        <v>12.520761269999998</v>
      </c>
      <c r="C756" s="6"/>
    </row>
    <row r="757" spans="1:3">
      <c r="A757" s="13">
        <v>382.43116444999998</v>
      </c>
      <c r="B757" s="5">
        <v>12.520761269999998</v>
      </c>
      <c r="C757" s="6"/>
    </row>
    <row r="758" spans="1:3">
      <c r="A758" s="13">
        <v>382.58478838999997</v>
      </c>
      <c r="B758" s="5">
        <v>12.520761269999998</v>
      </c>
      <c r="C758" s="6"/>
    </row>
    <row r="759" spans="1:3">
      <c r="A759" s="13">
        <v>382.73177491999996</v>
      </c>
      <c r="B759" s="5">
        <v>12.520761269999998</v>
      </c>
      <c r="C759" s="6"/>
    </row>
    <row r="760" spans="1:3">
      <c r="A760" s="13">
        <v>382.95494945999997</v>
      </c>
      <c r="B760" s="5">
        <v>12.520761269999998</v>
      </c>
      <c r="C760" s="6"/>
    </row>
    <row r="761" spans="1:3">
      <c r="A761" s="13">
        <v>383.08291937000001</v>
      </c>
      <c r="B761" s="5">
        <v>12.520761269999998</v>
      </c>
      <c r="C761" s="6"/>
    </row>
    <row r="762" spans="1:3">
      <c r="A762" s="13">
        <v>383.08291937000001</v>
      </c>
      <c r="B762" s="5">
        <v>12.520761269999998</v>
      </c>
      <c r="C762" s="6"/>
    </row>
    <row r="763" spans="1:3">
      <c r="A763" s="13">
        <v>383.08291937000001</v>
      </c>
      <c r="B763" s="5">
        <v>12.520761269999998</v>
      </c>
      <c r="C763" s="6"/>
    </row>
    <row r="764" spans="1:3">
      <c r="A764" s="13">
        <v>383.08291937000001</v>
      </c>
      <c r="B764" s="5">
        <v>12.520761269999998</v>
      </c>
      <c r="C764" s="6"/>
    </row>
    <row r="765" spans="1:3">
      <c r="A765" s="13">
        <v>383.75568845999999</v>
      </c>
      <c r="B765" s="5">
        <v>12.520761269999998</v>
      </c>
      <c r="C765" s="6"/>
    </row>
    <row r="766" spans="1:3">
      <c r="A766" s="13">
        <v>383.79231873999998</v>
      </c>
      <c r="B766" s="5">
        <v>12.520761269999998</v>
      </c>
      <c r="C766" s="6"/>
    </row>
    <row r="767" spans="1:3">
      <c r="A767" s="13">
        <v>383.95154816999997</v>
      </c>
      <c r="B767" s="5">
        <v>12.434079359999998</v>
      </c>
      <c r="C767" s="6"/>
    </row>
    <row r="768" spans="1:3">
      <c r="A768" s="13">
        <v>384.19236238999997</v>
      </c>
      <c r="B768" s="5">
        <v>12.553740089999998</v>
      </c>
      <c r="C768" s="6"/>
    </row>
    <row r="769" spans="1:3">
      <c r="A769" s="13">
        <v>384.49490000999998</v>
      </c>
      <c r="B769" s="5">
        <v>12.620049969999998</v>
      </c>
      <c r="C769" s="6"/>
    </row>
    <row r="770" spans="1:3">
      <c r="A770" s="13">
        <v>384.49490000999998</v>
      </c>
      <c r="B770" s="5">
        <v>12.672612689999998</v>
      </c>
      <c r="C770" s="6"/>
    </row>
    <row r="771" spans="1:3">
      <c r="A771" s="13">
        <v>384.49490000999998</v>
      </c>
      <c r="B771" s="5">
        <v>12.401252969999998</v>
      </c>
      <c r="C771" s="6"/>
    </row>
    <row r="772" spans="1:3">
      <c r="A772" s="13">
        <v>387.20903814000002</v>
      </c>
      <c r="B772" s="5">
        <v>12.716954909999998</v>
      </c>
      <c r="C772" s="6"/>
    </row>
    <row r="773" spans="1:3">
      <c r="A773" s="13">
        <v>388.41917946000001</v>
      </c>
      <c r="B773" s="5">
        <v>12.448045819999999</v>
      </c>
      <c r="C773" s="6"/>
    </row>
    <row r="774" spans="1:3">
      <c r="A774" s="13">
        <v>388.86538055</v>
      </c>
      <c r="B774" s="5">
        <v>12.440468279999997</v>
      </c>
      <c r="C774" s="6"/>
    </row>
    <row r="775" spans="1:3">
      <c r="A775" s="13">
        <v>389.38585319999999</v>
      </c>
      <c r="B775" s="5">
        <v>12.409158499999998</v>
      </c>
      <c r="C775" s="6"/>
    </row>
    <row r="776" spans="1:3">
      <c r="A776" s="13">
        <v>389.86850848</v>
      </c>
      <c r="B776" s="5">
        <v>12.3747905</v>
      </c>
      <c r="C776" s="6"/>
    </row>
    <row r="777" spans="1:3">
      <c r="A777" s="13">
        <v>390.29871014999998</v>
      </c>
      <c r="B777" s="5">
        <v>12.342845609999998</v>
      </c>
      <c r="C777" s="6"/>
    </row>
    <row r="778" spans="1:3">
      <c r="A778" s="13">
        <v>390.62057084999998</v>
      </c>
      <c r="B778" s="5">
        <v>12.258387169999999</v>
      </c>
      <c r="C778" s="6"/>
    </row>
    <row r="779" spans="1:3">
      <c r="A779" s="13">
        <v>390.96616918000001</v>
      </c>
      <c r="B779" s="5">
        <v>12.258387169999999</v>
      </c>
      <c r="C779" s="6"/>
    </row>
    <row r="780" spans="1:3">
      <c r="A780" s="13">
        <v>391.34110958999997</v>
      </c>
      <c r="B780" s="5">
        <v>12.291057429999999</v>
      </c>
      <c r="C780" s="6"/>
    </row>
    <row r="781" spans="1:3">
      <c r="A781" s="13">
        <v>391.61939209999997</v>
      </c>
      <c r="B781" s="5">
        <v>12.291057429999999</v>
      </c>
      <c r="C781" s="6"/>
    </row>
    <row r="782" spans="1:3">
      <c r="A782" s="13">
        <v>391.99379476000001</v>
      </c>
      <c r="B782" s="5">
        <v>12.291057429999999</v>
      </c>
      <c r="C782" s="6"/>
    </row>
    <row r="783" spans="1:3">
      <c r="A783" s="13">
        <v>392.26342076999998</v>
      </c>
      <c r="B783" s="5">
        <v>12.323428389999998</v>
      </c>
      <c r="C783" s="6"/>
    </row>
    <row r="784" spans="1:3">
      <c r="A784" s="13">
        <v>392.82184045999998</v>
      </c>
      <c r="B784" s="5">
        <v>12.365143539999998</v>
      </c>
      <c r="C784" s="6"/>
    </row>
    <row r="785" spans="1:3">
      <c r="A785" s="13">
        <v>392.82184045999998</v>
      </c>
      <c r="B785" s="5">
        <v>12.333141159999998</v>
      </c>
      <c r="C785" s="6"/>
    </row>
    <row r="786" spans="1:3">
      <c r="A786" s="13">
        <v>393.26361519</v>
      </c>
      <c r="B786" s="5">
        <v>12.291057429999999</v>
      </c>
      <c r="C786" s="6"/>
    </row>
    <row r="787" spans="1:3">
      <c r="A787" s="13">
        <v>393.26361519</v>
      </c>
      <c r="B787" s="5">
        <v>12.291057429999999</v>
      </c>
      <c r="C787" s="6"/>
    </row>
    <row r="788" spans="1:3">
      <c r="A788" s="13">
        <v>394.67107289</v>
      </c>
      <c r="B788" s="5">
        <v>12.333141159999998</v>
      </c>
      <c r="C788" s="6"/>
    </row>
    <row r="789" spans="1:3">
      <c r="A789" s="13">
        <v>394.67107289</v>
      </c>
      <c r="B789" s="5">
        <v>12.3747905</v>
      </c>
      <c r="C789" s="6"/>
    </row>
    <row r="790" spans="1:3">
      <c r="A790" s="13">
        <v>394.67107289</v>
      </c>
      <c r="B790" s="5">
        <v>12.3747905</v>
      </c>
      <c r="C790" s="6"/>
    </row>
    <row r="791" spans="1:3">
      <c r="A791" s="13">
        <v>395.83760823</v>
      </c>
      <c r="B791" s="5">
        <v>12.3747905</v>
      </c>
      <c r="C791" s="6"/>
    </row>
    <row r="792" spans="1:3">
      <c r="A792" s="13">
        <v>395.83760823</v>
      </c>
      <c r="B792" s="5">
        <v>12.300824609999999</v>
      </c>
      <c r="C792" s="6"/>
    </row>
    <row r="793" spans="1:3">
      <c r="A793" s="13">
        <v>396.64545326000001</v>
      </c>
      <c r="B793" s="5">
        <v>12.300824609999999</v>
      </c>
      <c r="C793" s="6"/>
    </row>
    <row r="794" spans="1:3">
      <c r="A794" s="13">
        <v>396.64545326000001</v>
      </c>
      <c r="B794" s="5">
        <v>12.258387169999999</v>
      </c>
      <c r="C794" s="6"/>
    </row>
    <row r="795" spans="1:3">
      <c r="A795" s="13">
        <v>397.10943215999998</v>
      </c>
      <c r="B795" s="5">
        <v>12.226565489999999</v>
      </c>
      <c r="C795" s="6"/>
    </row>
    <row r="796" spans="1:3">
      <c r="A796" s="13">
        <v>397.10943215999998</v>
      </c>
      <c r="B796" s="5">
        <v>12.226565489999999</v>
      </c>
      <c r="C796" s="6"/>
    </row>
    <row r="797" spans="1:3">
      <c r="A797" s="13">
        <v>397.59465518000002</v>
      </c>
      <c r="B797" s="5">
        <v>12.121535779999999</v>
      </c>
      <c r="C797" s="6"/>
    </row>
    <row r="798" spans="1:3">
      <c r="A798" s="13">
        <v>397.92070762999998</v>
      </c>
      <c r="B798" s="5">
        <v>12.121535779999999</v>
      </c>
      <c r="C798" s="6"/>
    </row>
    <row r="799" spans="1:3">
      <c r="A799" s="13">
        <v>397.92070762999998</v>
      </c>
      <c r="B799" s="5">
        <v>12.121535779999999</v>
      </c>
      <c r="C799" s="6"/>
    </row>
    <row r="800" spans="1:3">
      <c r="A800" s="13">
        <v>397.88704615</v>
      </c>
      <c r="B800" s="5">
        <v>12.081692879999999</v>
      </c>
      <c r="C800" s="6"/>
    </row>
    <row r="801" spans="1:3">
      <c r="A801" s="13">
        <v>398.02186473</v>
      </c>
      <c r="B801" s="5">
        <v>11.984408259999999</v>
      </c>
      <c r="C801" s="6"/>
    </row>
    <row r="802" spans="1:3">
      <c r="A802" s="13">
        <v>398.02186473</v>
      </c>
      <c r="B802" s="5">
        <v>11.986478999999999</v>
      </c>
      <c r="C802" s="6"/>
    </row>
    <row r="803" spans="1:3">
      <c r="A803" s="13">
        <v>398.02186473</v>
      </c>
      <c r="B803" s="5">
        <v>11.952047529999998</v>
      </c>
      <c r="C803" s="6"/>
    </row>
    <row r="804" spans="1:3">
      <c r="A804" s="13">
        <v>398.63499715</v>
      </c>
      <c r="B804" s="5">
        <v>11.878443039999999</v>
      </c>
      <c r="C804" s="6"/>
    </row>
    <row r="805" spans="1:3">
      <c r="A805" s="13">
        <v>398.83599900999997</v>
      </c>
      <c r="B805" s="5">
        <v>11.810130769999999</v>
      </c>
      <c r="C805" s="6"/>
    </row>
    <row r="806" spans="1:3">
      <c r="A806" s="13">
        <v>399.00729566000001</v>
      </c>
      <c r="B806" s="5">
        <v>11.810130769999999</v>
      </c>
      <c r="C806" s="6"/>
    </row>
    <row r="807" spans="1:3">
      <c r="A807" s="13">
        <v>399.09445904</v>
      </c>
      <c r="B807" s="5">
        <v>11.842300129999998</v>
      </c>
      <c r="C807" s="6"/>
    </row>
    <row r="808" spans="1:3">
      <c r="A808" s="13">
        <v>399.09445904</v>
      </c>
      <c r="B808" s="5">
        <v>11.842300129999998</v>
      </c>
      <c r="C808" s="6"/>
    </row>
    <row r="809" spans="1:3">
      <c r="A809" s="13">
        <v>399.09445904</v>
      </c>
      <c r="B809" s="5">
        <v>11.875202709999998</v>
      </c>
      <c r="C809" s="6"/>
    </row>
    <row r="810" spans="1:3">
      <c r="A810" s="13">
        <v>398.11642061999999</v>
      </c>
      <c r="B810" s="5">
        <v>11.875202709999998</v>
      </c>
      <c r="C810" s="6"/>
    </row>
    <row r="811" spans="1:3">
      <c r="A811" s="13">
        <v>397.94292210999998</v>
      </c>
      <c r="B811" s="5">
        <v>11.875202709999998</v>
      </c>
      <c r="C811" s="6"/>
    </row>
    <row r="812" spans="1:3">
      <c r="A812" s="13">
        <v>397.78164264999998</v>
      </c>
      <c r="B812" s="5">
        <v>11.952047529999998</v>
      </c>
      <c r="C812" s="6"/>
    </row>
    <row r="813" spans="1:3">
      <c r="A813" s="13">
        <v>397.55106166000002</v>
      </c>
      <c r="B813" s="5">
        <v>11.952047529999998</v>
      </c>
      <c r="C813" s="6"/>
    </row>
    <row r="814" spans="1:3">
      <c r="A814" s="13">
        <v>397.35458368000002</v>
      </c>
      <c r="B814" s="5">
        <v>11.983114039999998</v>
      </c>
      <c r="C814" s="6"/>
    </row>
    <row r="815" spans="1:3">
      <c r="A815" s="13">
        <v>397.35458368000002</v>
      </c>
      <c r="B815" s="5">
        <v>12.014924649999998</v>
      </c>
      <c r="C815" s="6"/>
    </row>
    <row r="816" spans="1:3">
      <c r="A816" s="13">
        <v>397.22407241999997</v>
      </c>
      <c r="B816" s="5">
        <v>11.983114039999998</v>
      </c>
      <c r="C816" s="6"/>
    </row>
    <row r="817" spans="1:3">
      <c r="A817" s="13">
        <v>397.07541133000001</v>
      </c>
      <c r="B817" s="35">
        <v>12.017282139999999</v>
      </c>
      <c r="C817" s="6"/>
    </row>
    <row r="818" spans="1:3">
      <c r="A818" s="4">
        <v>450.07541133000001</v>
      </c>
      <c r="B818" s="5">
        <v>15.101249999999999</v>
      </c>
      <c r="C818" s="6" t="s">
        <v>89</v>
      </c>
    </row>
    <row r="819" spans="1:3" ht="15.75" thickBot="1">
      <c r="A819" s="7">
        <v>486.5</v>
      </c>
      <c r="B819" s="8">
        <v>26.3</v>
      </c>
      <c r="C819" s="9" t="s">
        <v>89</v>
      </c>
    </row>
  </sheetData>
  <mergeCells count="4">
    <mergeCell ref="E39:F39"/>
    <mergeCell ref="H33:I33"/>
    <mergeCell ref="E33:F33"/>
    <mergeCell ref="A33:C3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32:K63"/>
  <sheetViews>
    <sheetView workbookViewId="0">
      <selection activeCell="G38" sqref="G38"/>
    </sheetView>
  </sheetViews>
  <sheetFormatPr defaultRowHeight="15"/>
  <cols>
    <col min="1" max="1" width="12.140625" bestFit="1" customWidth="1"/>
    <col min="2" max="2" width="12.42578125" bestFit="1" customWidth="1"/>
    <col min="3" max="3" width="17.7109375" bestFit="1" customWidth="1"/>
    <col min="4" max="4" width="14.140625" bestFit="1" customWidth="1"/>
  </cols>
  <sheetData>
    <row r="32" spans="8:8">
      <c r="H32" s="121"/>
    </row>
    <row r="33" spans="1:11" s="12" customFormat="1" ht="15.75" thickBot="1">
      <c r="A33" s="162" t="s">
        <v>16</v>
      </c>
      <c r="B33" s="162"/>
      <c r="C33" s="162"/>
      <c r="D33" s="162"/>
      <c r="E33" s="162"/>
      <c r="G33" s="162" t="s">
        <v>35</v>
      </c>
      <c r="H33" s="162"/>
      <c r="J33" s="162" t="s">
        <v>17</v>
      </c>
      <c r="K33" s="162"/>
    </row>
    <row r="34" spans="1:11">
      <c r="A34" s="1" t="s">
        <v>96</v>
      </c>
      <c r="B34" s="2"/>
      <c r="C34" s="2"/>
      <c r="D34" s="2"/>
      <c r="E34" s="3"/>
      <c r="G34" s="1" t="s">
        <v>33</v>
      </c>
      <c r="H34" s="3">
        <v>16.7</v>
      </c>
      <c r="J34" s="1">
        <v>0</v>
      </c>
      <c r="K34" s="3">
        <v>30.5</v>
      </c>
    </row>
    <row r="35" spans="1:11">
      <c r="A35" s="4" t="s">
        <v>90</v>
      </c>
      <c r="B35" s="5" t="s">
        <v>91</v>
      </c>
      <c r="C35" s="5" t="s">
        <v>92</v>
      </c>
      <c r="D35" s="5" t="s">
        <v>42</v>
      </c>
      <c r="E35" s="6" t="s">
        <v>23</v>
      </c>
      <c r="G35" s="4" t="s">
        <v>34</v>
      </c>
      <c r="H35" s="6">
        <v>-16.600000000000001</v>
      </c>
      <c r="J35" s="4">
        <v>0</v>
      </c>
      <c r="K35" s="6">
        <v>26.3</v>
      </c>
    </row>
    <row r="36" spans="1:11">
      <c r="A36" s="4">
        <v>0</v>
      </c>
      <c r="B36" s="5">
        <v>200</v>
      </c>
      <c r="C36" s="5">
        <v>0</v>
      </c>
      <c r="D36" s="5">
        <f>A61</f>
        <v>30.236249999999998</v>
      </c>
      <c r="E36" s="6"/>
      <c r="G36" s="4" t="s">
        <v>213</v>
      </c>
      <c r="H36" s="6">
        <v>22.1</v>
      </c>
      <c r="J36" s="4">
        <v>60.5</v>
      </c>
      <c r="K36" s="6">
        <v>26.3</v>
      </c>
    </row>
    <row r="37" spans="1:11">
      <c r="A37" s="4">
        <v>10</v>
      </c>
      <c r="B37" s="5">
        <v>190</v>
      </c>
      <c r="C37" s="5">
        <v>5.7</v>
      </c>
      <c r="D37" s="5">
        <f>$A$63-C37</f>
        <v>25.286249999999999</v>
      </c>
      <c r="E37" s="6"/>
      <c r="G37" s="4" t="s">
        <v>214</v>
      </c>
      <c r="H37" s="6">
        <v>-22.8</v>
      </c>
      <c r="J37" s="4">
        <v>60.5</v>
      </c>
      <c r="K37" s="6">
        <v>8</v>
      </c>
    </row>
    <row r="38" spans="1:11" ht="15.75" thickBot="1">
      <c r="A38" s="4">
        <v>20</v>
      </c>
      <c r="B38" s="5">
        <v>180</v>
      </c>
      <c r="C38" s="5">
        <v>8.8000000000000007</v>
      </c>
      <c r="D38" s="5">
        <f t="shared" ref="D38:D56" si="0">$A$63-C38</f>
        <v>22.186249999999998</v>
      </c>
      <c r="E38" s="6"/>
      <c r="G38" s="14" t="s">
        <v>215</v>
      </c>
      <c r="H38" s="119">
        <v>17.3</v>
      </c>
      <c r="J38" s="4">
        <v>60.75</v>
      </c>
      <c r="K38" s="6">
        <v>8</v>
      </c>
    </row>
    <row r="39" spans="1:11">
      <c r="A39" s="4">
        <v>30</v>
      </c>
      <c r="B39" s="5">
        <v>170</v>
      </c>
      <c r="C39" s="5">
        <v>15.2</v>
      </c>
      <c r="D39" s="5">
        <f t="shared" si="0"/>
        <v>15.786249999999999</v>
      </c>
      <c r="E39" s="6"/>
      <c r="G39" s="161" t="s">
        <v>195</v>
      </c>
      <c r="H39" s="161"/>
      <c r="J39" s="4">
        <v>60.75</v>
      </c>
      <c r="K39" s="6">
        <v>-18</v>
      </c>
    </row>
    <row r="40" spans="1:11">
      <c r="A40" s="4">
        <v>40</v>
      </c>
      <c r="B40" s="5">
        <v>160</v>
      </c>
      <c r="C40" s="5">
        <v>17</v>
      </c>
      <c r="D40" s="5">
        <f t="shared" si="0"/>
        <v>13.986249999999998</v>
      </c>
      <c r="E40" s="6"/>
      <c r="J40" s="4">
        <v>61.75</v>
      </c>
      <c r="K40" s="6">
        <v>-18</v>
      </c>
    </row>
    <row r="41" spans="1:11">
      <c r="A41" s="4">
        <v>50</v>
      </c>
      <c r="B41" s="5">
        <v>150</v>
      </c>
      <c r="C41" s="5">
        <v>17.8</v>
      </c>
      <c r="D41" s="5">
        <f t="shared" si="0"/>
        <v>13.186249999999998</v>
      </c>
      <c r="E41" s="6"/>
      <c r="J41" s="4">
        <v>61.75</v>
      </c>
      <c r="K41" s="6">
        <v>8</v>
      </c>
    </row>
    <row r="42" spans="1:11">
      <c r="A42" s="4">
        <v>60</v>
      </c>
      <c r="B42" s="5">
        <v>140</v>
      </c>
      <c r="C42" s="5">
        <v>18</v>
      </c>
      <c r="D42" s="5">
        <f t="shared" si="0"/>
        <v>12.986249999999998</v>
      </c>
      <c r="E42" s="6" t="s">
        <v>45</v>
      </c>
      <c r="J42" s="4">
        <v>62</v>
      </c>
      <c r="K42" s="6">
        <v>8</v>
      </c>
    </row>
    <row r="43" spans="1:11">
      <c r="A43" s="4">
        <v>70</v>
      </c>
      <c r="B43" s="5">
        <v>130</v>
      </c>
      <c r="C43" s="5">
        <v>17.100000000000001</v>
      </c>
      <c r="D43" s="5">
        <f>$A$63-C43</f>
        <v>13.886249999999997</v>
      </c>
      <c r="E43" s="6"/>
      <c r="J43" s="4">
        <v>62</v>
      </c>
      <c r="K43" s="6">
        <v>26.3</v>
      </c>
    </row>
    <row r="44" spans="1:11">
      <c r="A44" s="4">
        <v>80</v>
      </c>
      <c r="B44" s="5">
        <v>120</v>
      </c>
      <c r="C44" s="5">
        <v>16.399999999999999</v>
      </c>
      <c r="D44" s="5">
        <f t="shared" si="0"/>
        <v>14.58625</v>
      </c>
      <c r="E44" s="6"/>
      <c r="J44" s="4">
        <v>141.5</v>
      </c>
      <c r="K44" s="6">
        <v>26.3</v>
      </c>
    </row>
    <row r="45" spans="1:11">
      <c r="A45" s="4">
        <v>90</v>
      </c>
      <c r="B45" s="5">
        <v>110</v>
      </c>
      <c r="C45" s="5">
        <v>16.3</v>
      </c>
      <c r="D45" s="5">
        <f t="shared" si="0"/>
        <v>14.686249999999998</v>
      </c>
      <c r="E45" s="6"/>
      <c r="J45" s="4">
        <v>141.5</v>
      </c>
      <c r="K45" s="6">
        <v>8</v>
      </c>
    </row>
    <row r="46" spans="1:11">
      <c r="A46" s="4">
        <v>100</v>
      </c>
      <c r="B46" s="5">
        <v>100</v>
      </c>
      <c r="C46" s="5">
        <v>15.7</v>
      </c>
      <c r="D46" s="5">
        <f t="shared" si="0"/>
        <v>15.286249999999999</v>
      </c>
      <c r="E46" s="6"/>
      <c r="J46" s="4">
        <v>141.75</v>
      </c>
      <c r="K46" s="6">
        <v>8</v>
      </c>
    </row>
    <row r="47" spans="1:11">
      <c r="A47" s="4">
        <v>110</v>
      </c>
      <c r="B47" s="5">
        <v>90</v>
      </c>
      <c r="C47" s="5">
        <v>15.6</v>
      </c>
      <c r="D47" s="5">
        <f t="shared" si="0"/>
        <v>15.386249999999999</v>
      </c>
      <c r="E47" s="6"/>
      <c r="J47" s="4">
        <v>141.75</v>
      </c>
      <c r="K47" s="6">
        <v>-18</v>
      </c>
    </row>
    <row r="48" spans="1:11">
      <c r="A48" s="4">
        <v>120</v>
      </c>
      <c r="B48" s="5">
        <v>80</v>
      </c>
      <c r="C48" s="5">
        <v>15.3</v>
      </c>
      <c r="D48" s="5">
        <f t="shared" si="0"/>
        <v>15.686249999999998</v>
      </c>
      <c r="E48" s="6"/>
      <c r="J48" s="4">
        <v>142.75</v>
      </c>
      <c r="K48" s="6">
        <v>-18</v>
      </c>
    </row>
    <row r="49" spans="1:11">
      <c r="A49" s="4">
        <v>130</v>
      </c>
      <c r="B49" s="5">
        <v>70</v>
      </c>
      <c r="C49" s="5">
        <v>15.3</v>
      </c>
      <c r="D49" s="5">
        <f t="shared" si="0"/>
        <v>15.686249999999998</v>
      </c>
      <c r="E49" s="6"/>
      <c r="J49" s="4">
        <v>142.75</v>
      </c>
      <c r="K49" s="6">
        <v>8</v>
      </c>
    </row>
    <row r="50" spans="1:11">
      <c r="A50" s="4">
        <v>140</v>
      </c>
      <c r="B50" s="5">
        <v>60</v>
      </c>
      <c r="C50" s="5">
        <v>15.2</v>
      </c>
      <c r="D50" s="5">
        <f t="shared" si="0"/>
        <v>15.786249999999999</v>
      </c>
      <c r="E50" s="6" t="s">
        <v>45</v>
      </c>
      <c r="J50" s="4">
        <v>143</v>
      </c>
      <c r="K50" s="6">
        <v>8</v>
      </c>
    </row>
    <row r="51" spans="1:11">
      <c r="A51" s="4">
        <v>150</v>
      </c>
      <c r="B51" s="5">
        <v>50</v>
      </c>
      <c r="C51" s="5">
        <v>14.8</v>
      </c>
      <c r="D51" s="5">
        <f t="shared" si="0"/>
        <v>16.186249999999998</v>
      </c>
      <c r="E51" s="6"/>
      <c r="J51" s="4">
        <v>143</v>
      </c>
      <c r="K51" s="6">
        <v>26.3</v>
      </c>
    </row>
    <row r="52" spans="1:11">
      <c r="A52" s="4">
        <v>160</v>
      </c>
      <c r="B52" s="5">
        <v>40</v>
      </c>
      <c r="C52" s="5">
        <v>14.5</v>
      </c>
      <c r="D52" s="5">
        <f t="shared" si="0"/>
        <v>16.486249999999998</v>
      </c>
      <c r="E52" s="6"/>
      <c r="J52" s="4">
        <v>203.5</v>
      </c>
      <c r="K52" s="6">
        <v>26.3</v>
      </c>
    </row>
    <row r="53" spans="1:11">
      <c r="A53" s="4">
        <v>170</v>
      </c>
      <c r="B53" s="5">
        <v>30</v>
      </c>
      <c r="C53" s="5">
        <v>10.9</v>
      </c>
      <c r="D53" s="5">
        <f t="shared" si="0"/>
        <v>20.08625</v>
      </c>
      <c r="E53" s="6"/>
      <c r="J53" s="4">
        <v>203.5</v>
      </c>
      <c r="K53" s="6">
        <v>30.5</v>
      </c>
    </row>
    <row r="54" spans="1:11" ht="15.75" thickBot="1">
      <c r="A54" s="4">
        <v>180</v>
      </c>
      <c r="B54" s="5">
        <v>20</v>
      </c>
      <c r="C54" s="5">
        <v>9.4</v>
      </c>
      <c r="D54" s="5">
        <f t="shared" si="0"/>
        <v>21.58625</v>
      </c>
      <c r="E54" s="6"/>
      <c r="J54" s="7">
        <v>0</v>
      </c>
      <c r="K54" s="9">
        <v>30.5</v>
      </c>
    </row>
    <row r="55" spans="1:11">
      <c r="A55" s="4">
        <v>190</v>
      </c>
      <c r="B55" s="5">
        <v>10</v>
      </c>
      <c r="C55" s="5">
        <v>5.6</v>
      </c>
      <c r="D55" s="5">
        <f t="shared" si="0"/>
        <v>25.386249999999997</v>
      </c>
      <c r="E55" s="6"/>
    </row>
    <row r="56" spans="1:11" ht="15.75" thickBot="1">
      <c r="A56" s="7">
        <v>200</v>
      </c>
      <c r="B56" s="8">
        <v>0</v>
      </c>
      <c r="C56" s="8">
        <v>2</v>
      </c>
      <c r="D56" s="8">
        <f t="shared" si="0"/>
        <v>28.986249999999998</v>
      </c>
      <c r="E56" s="9"/>
    </row>
    <row r="61" spans="1:11">
      <c r="A61">
        <v>30.236249999999998</v>
      </c>
      <c r="B61" t="s">
        <v>93</v>
      </c>
    </row>
    <row r="62" spans="1:11">
      <c r="A62">
        <f>9/12</f>
        <v>0.75</v>
      </c>
      <c r="B62" t="s">
        <v>94</v>
      </c>
    </row>
    <row r="63" spans="1:11">
      <c r="A63">
        <f>A62+A61</f>
        <v>30.986249999999998</v>
      </c>
      <c r="B63" t="s">
        <v>95</v>
      </c>
    </row>
  </sheetData>
  <mergeCells count="4">
    <mergeCell ref="G39:H39"/>
    <mergeCell ref="A33:E33"/>
    <mergeCell ref="J33:K33"/>
    <mergeCell ref="G33:H3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33:L600"/>
  <sheetViews>
    <sheetView workbookViewId="0">
      <selection activeCell="F36" sqref="F36"/>
    </sheetView>
  </sheetViews>
  <sheetFormatPr defaultRowHeight="15"/>
  <cols>
    <col min="1" max="1" width="10.140625" bestFit="1" customWidth="1"/>
    <col min="2" max="2" width="19.140625" bestFit="1" customWidth="1"/>
    <col min="3" max="3" width="16" bestFit="1" customWidth="1"/>
    <col min="4" max="4" width="26.42578125" bestFit="1" customWidth="1"/>
    <col min="5" max="5" width="19.42578125" bestFit="1" customWidth="1"/>
  </cols>
  <sheetData>
    <row r="33" spans="1:12" ht="15.75" thickBot="1">
      <c r="A33" s="162" t="s">
        <v>16</v>
      </c>
      <c r="B33" s="162"/>
      <c r="C33" s="162"/>
      <c r="D33" s="162"/>
      <c r="E33" s="162"/>
      <c r="F33" s="162"/>
      <c r="H33" s="162" t="s">
        <v>35</v>
      </c>
      <c r="I33" s="162"/>
      <c r="K33" s="162" t="s">
        <v>17</v>
      </c>
      <c r="L33" s="162"/>
    </row>
    <row r="34" spans="1:12">
      <c r="A34" s="1" t="s">
        <v>80</v>
      </c>
      <c r="B34" s="2" t="s">
        <v>97</v>
      </c>
      <c r="C34" s="2" t="s">
        <v>98</v>
      </c>
      <c r="D34" s="2" t="s">
        <v>99</v>
      </c>
      <c r="E34" s="2" t="s">
        <v>100</v>
      </c>
      <c r="F34" s="3" t="s">
        <v>2</v>
      </c>
      <c r="H34" s="1" t="s">
        <v>33</v>
      </c>
      <c r="I34" s="36">
        <v>16.8</v>
      </c>
      <c r="K34" s="1">
        <v>0</v>
      </c>
      <c r="L34" s="3">
        <v>30.5</v>
      </c>
    </row>
    <row r="35" spans="1:12">
      <c r="A35" s="4"/>
      <c r="B35" s="5"/>
      <c r="C35" s="5"/>
      <c r="D35" s="5">
        <v>243.47485392999999</v>
      </c>
      <c r="E35" s="5"/>
      <c r="F35" s="6">
        <v>30.236249999999998</v>
      </c>
      <c r="H35" s="4" t="s">
        <v>34</v>
      </c>
      <c r="I35" s="37">
        <v>-16.5</v>
      </c>
      <c r="K35" s="4">
        <v>243.5</v>
      </c>
      <c r="L35" s="6">
        <v>30.5</v>
      </c>
    </row>
    <row r="36" spans="1:12">
      <c r="A36" s="4"/>
      <c r="B36" s="5"/>
      <c r="C36" s="5"/>
      <c r="D36" s="5">
        <v>227.37485393</v>
      </c>
      <c r="E36" s="5"/>
      <c r="F36" s="6">
        <v>15.186249999999998</v>
      </c>
      <c r="H36" s="4" t="s">
        <v>213</v>
      </c>
      <c r="I36" s="37">
        <v>22.2</v>
      </c>
      <c r="K36" s="4">
        <v>0</v>
      </c>
      <c r="L36" s="6">
        <v>30.5</v>
      </c>
    </row>
    <row r="37" spans="1:12">
      <c r="A37" s="4">
        <v>3179</v>
      </c>
      <c r="B37" s="5">
        <v>0.34262084999999998</v>
      </c>
      <c r="C37" s="5">
        <v>193.93223308</v>
      </c>
      <c r="D37" s="5">
        <v>215.03223308</v>
      </c>
      <c r="E37" s="5">
        <v>2.4269444099999999</v>
      </c>
      <c r="F37" s="6">
        <v>12.759305589999997</v>
      </c>
      <c r="H37" s="4" t="s">
        <v>214</v>
      </c>
      <c r="I37" s="37">
        <v>-22.7</v>
      </c>
      <c r="K37" s="4">
        <v>0</v>
      </c>
      <c r="L37" s="6">
        <v>26.3</v>
      </c>
    </row>
    <row r="38" spans="1:12" ht="15.75" thickBot="1">
      <c r="A38" s="4">
        <v>3180</v>
      </c>
      <c r="B38" s="5">
        <v>0.33108251</v>
      </c>
      <c r="C38" s="5">
        <v>193.94377142000002</v>
      </c>
      <c r="D38" s="5">
        <v>215.04377142000001</v>
      </c>
      <c r="E38" s="5">
        <v>2.5526754899999999</v>
      </c>
      <c r="F38" s="6">
        <v>12.633574509999997</v>
      </c>
      <c r="H38" s="14" t="s">
        <v>215</v>
      </c>
      <c r="I38" s="118">
        <v>17.3</v>
      </c>
      <c r="K38" s="4">
        <v>0</v>
      </c>
      <c r="L38" s="6">
        <v>26.3</v>
      </c>
    </row>
    <row r="39" spans="1:12">
      <c r="A39" s="4">
        <v>3181</v>
      </c>
      <c r="B39" s="5">
        <v>0.33108251</v>
      </c>
      <c r="C39" s="5">
        <v>193.94377142000002</v>
      </c>
      <c r="D39" s="5">
        <v>215.04377142000001</v>
      </c>
      <c r="E39" s="5">
        <v>2.54750991</v>
      </c>
      <c r="F39" s="6">
        <v>12.638740089999997</v>
      </c>
      <c r="H39" s="161" t="s">
        <v>194</v>
      </c>
      <c r="I39" s="161"/>
      <c r="K39" s="4">
        <v>79.75</v>
      </c>
      <c r="L39" s="6">
        <v>26.3</v>
      </c>
    </row>
    <row r="40" spans="1:12">
      <c r="A40" s="4">
        <v>3182</v>
      </c>
      <c r="B40" s="5">
        <v>1.06613969</v>
      </c>
      <c r="C40" s="5">
        <v>193.20871424000001</v>
      </c>
      <c r="D40" s="5">
        <v>214.30871424</v>
      </c>
      <c r="E40" s="5">
        <v>2.51353172</v>
      </c>
      <c r="F40" s="6">
        <v>12.672718279999998</v>
      </c>
      <c r="K40" s="4">
        <v>79.75</v>
      </c>
      <c r="L40" s="6">
        <v>26.3</v>
      </c>
    </row>
    <row r="41" spans="1:12">
      <c r="A41" s="4">
        <v>3183</v>
      </c>
      <c r="B41" s="5">
        <v>1.06613969</v>
      </c>
      <c r="C41" s="5">
        <v>193.20871424000001</v>
      </c>
      <c r="D41" s="5">
        <v>214.30871424</v>
      </c>
      <c r="E41" s="5">
        <v>2.51353172</v>
      </c>
      <c r="F41" s="6">
        <v>12.672718279999998</v>
      </c>
      <c r="K41" s="4">
        <v>79.75</v>
      </c>
      <c r="L41" s="6">
        <v>6</v>
      </c>
    </row>
    <row r="42" spans="1:12">
      <c r="A42" s="4">
        <v>3184</v>
      </c>
      <c r="B42" s="5">
        <v>1.06613969</v>
      </c>
      <c r="C42" s="5">
        <v>193.20871424000001</v>
      </c>
      <c r="D42" s="5">
        <v>214.30871424</v>
      </c>
      <c r="E42" s="5">
        <v>2.4478579599999999</v>
      </c>
      <c r="F42" s="6">
        <v>12.738392039999997</v>
      </c>
      <c r="K42" s="4">
        <v>80</v>
      </c>
      <c r="L42" s="6">
        <v>6</v>
      </c>
    </row>
    <row r="43" spans="1:12">
      <c r="A43" s="4">
        <v>3185</v>
      </c>
      <c r="B43" s="5">
        <v>1.06613969</v>
      </c>
      <c r="C43" s="5">
        <v>193.20871424000001</v>
      </c>
      <c r="D43" s="5">
        <v>214.30871424</v>
      </c>
      <c r="E43" s="5">
        <v>2.7081037600000002</v>
      </c>
      <c r="F43" s="6">
        <v>12.478146239999997</v>
      </c>
      <c r="K43" s="4">
        <f>K41+0.25</f>
        <v>80</v>
      </c>
      <c r="L43" s="6">
        <v>-22</v>
      </c>
    </row>
    <row r="44" spans="1:12">
      <c r="A44" s="4">
        <v>3186</v>
      </c>
      <c r="B44" s="5">
        <v>1.28376095</v>
      </c>
      <c r="C44" s="5">
        <v>192.99109298000002</v>
      </c>
      <c r="D44" s="5">
        <v>214.09109298000001</v>
      </c>
      <c r="E44" s="5">
        <v>2.5184908099999999</v>
      </c>
      <c r="F44" s="6">
        <v>12.667759189999998</v>
      </c>
      <c r="K44" s="4">
        <v>81</v>
      </c>
      <c r="L44" s="6">
        <v>-22</v>
      </c>
    </row>
    <row r="45" spans="1:12">
      <c r="A45" s="4">
        <v>3187</v>
      </c>
      <c r="B45" s="5">
        <v>1.38329838</v>
      </c>
      <c r="C45" s="5">
        <v>192.89155554999999</v>
      </c>
      <c r="D45" s="5">
        <v>213.99155554999999</v>
      </c>
      <c r="E45" s="5">
        <v>2.48602379</v>
      </c>
      <c r="F45" s="6">
        <v>12.700226209999997</v>
      </c>
      <c r="K45" s="4">
        <v>81</v>
      </c>
      <c r="L45" s="6">
        <v>6</v>
      </c>
    </row>
    <row r="46" spans="1:12">
      <c r="A46" s="4">
        <v>3188</v>
      </c>
      <c r="B46" s="5">
        <v>1.4008052200000001</v>
      </c>
      <c r="C46" s="5">
        <v>192.87404871000001</v>
      </c>
      <c r="D46" s="5">
        <v>213.97404871000001</v>
      </c>
      <c r="E46" s="5">
        <v>2.5686882600000001</v>
      </c>
      <c r="F46" s="6">
        <v>12.617561739999998</v>
      </c>
      <c r="K46" s="4">
        <v>81.25</v>
      </c>
      <c r="L46" s="6">
        <v>6</v>
      </c>
    </row>
    <row r="47" spans="1:12">
      <c r="A47" s="4">
        <v>3189</v>
      </c>
      <c r="B47" s="5">
        <v>1.42280282</v>
      </c>
      <c r="C47" s="5">
        <v>192.85205111000002</v>
      </c>
      <c r="D47" s="5">
        <v>213.95205111000001</v>
      </c>
      <c r="E47" s="5">
        <v>2.51485731</v>
      </c>
      <c r="F47" s="6">
        <v>12.671392689999998</v>
      </c>
      <c r="K47" s="4">
        <v>81.25</v>
      </c>
      <c r="L47" s="6">
        <v>26.3</v>
      </c>
    </row>
    <row r="48" spans="1:12">
      <c r="A48" s="4">
        <v>3190</v>
      </c>
      <c r="B48" s="5">
        <v>1.4159154700000001</v>
      </c>
      <c r="C48" s="5">
        <v>192.85893846000002</v>
      </c>
      <c r="D48" s="5">
        <v>213.95893846000001</v>
      </c>
      <c r="E48" s="5">
        <v>2.51353172</v>
      </c>
      <c r="F48" s="6">
        <v>12.672718279999998</v>
      </c>
      <c r="K48" s="4">
        <v>81.25</v>
      </c>
      <c r="L48" s="6">
        <v>26.3</v>
      </c>
    </row>
    <row r="49" spans="1:12">
      <c r="A49" s="4">
        <v>3191</v>
      </c>
      <c r="B49" s="5">
        <v>1.4159154700000001</v>
      </c>
      <c r="C49" s="5">
        <v>192.85893846000002</v>
      </c>
      <c r="D49" s="5">
        <v>213.95893846000001</v>
      </c>
      <c r="E49" s="5">
        <v>2.51353172</v>
      </c>
      <c r="F49" s="6">
        <v>12.672718279999998</v>
      </c>
      <c r="K49" s="4">
        <v>160.75</v>
      </c>
      <c r="L49" s="6">
        <v>26.3</v>
      </c>
    </row>
    <row r="50" spans="1:12">
      <c r="A50" s="4">
        <v>3192</v>
      </c>
      <c r="B50" s="5">
        <v>1.34463675</v>
      </c>
      <c r="C50" s="5">
        <v>192.93021718</v>
      </c>
      <c r="D50" s="5">
        <v>214.03021717999999</v>
      </c>
      <c r="E50" s="5">
        <v>2.4798540400000002</v>
      </c>
      <c r="F50" s="6">
        <v>12.706395959999998</v>
      </c>
      <c r="K50" s="4">
        <v>160.75</v>
      </c>
      <c r="L50" s="6">
        <v>26.3</v>
      </c>
    </row>
    <row r="51" spans="1:12">
      <c r="A51" s="4">
        <v>3193</v>
      </c>
      <c r="B51" s="5">
        <v>1.31999153</v>
      </c>
      <c r="C51" s="5">
        <v>192.9548624</v>
      </c>
      <c r="D51" s="5">
        <v>214.05486239999999</v>
      </c>
      <c r="E51" s="5">
        <v>2.5229382600000001</v>
      </c>
      <c r="F51" s="6">
        <v>12.663311739999997</v>
      </c>
      <c r="K51" s="4">
        <v>160.75</v>
      </c>
      <c r="L51" s="6">
        <v>6</v>
      </c>
    </row>
    <row r="52" spans="1:12">
      <c r="A52" s="4">
        <v>3194</v>
      </c>
      <c r="B52" s="5">
        <v>1.38509628</v>
      </c>
      <c r="C52" s="5">
        <v>192.88975765000001</v>
      </c>
      <c r="D52" s="5">
        <v>213.98975765</v>
      </c>
      <c r="E52" s="5">
        <v>2.4798540400000002</v>
      </c>
      <c r="F52" s="6">
        <v>12.706395959999998</v>
      </c>
      <c r="K52" s="4">
        <v>161</v>
      </c>
      <c r="L52" s="6">
        <v>6</v>
      </c>
    </row>
    <row r="53" spans="1:12">
      <c r="A53" s="4">
        <v>3195</v>
      </c>
      <c r="B53" s="5">
        <v>1.5409567500000001</v>
      </c>
      <c r="C53" s="5">
        <v>192.73389718000001</v>
      </c>
      <c r="D53" s="5">
        <v>213.83389718000001</v>
      </c>
      <c r="E53" s="5">
        <v>2.4630977299999999</v>
      </c>
      <c r="F53" s="6">
        <v>12.723152269999998</v>
      </c>
      <c r="K53" s="4">
        <v>161</v>
      </c>
      <c r="L53" s="6">
        <v>-22</v>
      </c>
    </row>
    <row r="54" spans="1:12">
      <c r="A54" s="4">
        <v>3196</v>
      </c>
      <c r="B54" s="5">
        <v>1.80684669</v>
      </c>
      <c r="C54" s="5">
        <v>192.46800724000002</v>
      </c>
      <c r="D54" s="5">
        <v>213.56800724000001</v>
      </c>
      <c r="E54" s="5">
        <v>2.3214041999999999</v>
      </c>
      <c r="F54" s="6">
        <v>12.864845799999998</v>
      </c>
      <c r="K54" s="4">
        <v>162</v>
      </c>
      <c r="L54" s="6">
        <v>-22</v>
      </c>
    </row>
    <row r="55" spans="1:12">
      <c r="A55" s="4">
        <v>3199</v>
      </c>
      <c r="B55" s="5">
        <v>1.80684669</v>
      </c>
      <c r="C55" s="5">
        <v>192.46800724000002</v>
      </c>
      <c r="D55" s="5">
        <v>213.56800724000001</v>
      </c>
      <c r="E55" s="5">
        <v>1.7719444900000001</v>
      </c>
      <c r="F55" s="6">
        <v>13.414305509999998</v>
      </c>
      <c r="K55" s="4">
        <v>162</v>
      </c>
      <c r="L55" s="6">
        <v>6</v>
      </c>
    </row>
    <row r="56" spans="1:12">
      <c r="A56" s="4">
        <v>3203</v>
      </c>
      <c r="B56" s="5">
        <v>1.80684669</v>
      </c>
      <c r="C56" s="5">
        <v>192.46800724000002</v>
      </c>
      <c r="D56" s="5">
        <v>213.56800724000001</v>
      </c>
      <c r="E56" s="5">
        <v>1.5559303900000001</v>
      </c>
      <c r="F56" s="6">
        <v>13.630319609999997</v>
      </c>
      <c r="K56" s="4">
        <v>162.25</v>
      </c>
      <c r="L56" s="6">
        <v>6</v>
      </c>
    </row>
    <row r="57" spans="1:12">
      <c r="A57" s="4">
        <v>3205</v>
      </c>
      <c r="B57" s="5">
        <v>6.86668448</v>
      </c>
      <c r="C57" s="5">
        <v>187.40816945</v>
      </c>
      <c r="D57" s="5">
        <v>208.50816945</v>
      </c>
      <c r="E57" s="5">
        <v>1.8733050200000001</v>
      </c>
      <c r="F57" s="6">
        <v>13.312944979999997</v>
      </c>
      <c r="K57" s="4">
        <v>162.25</v>
      </c>
      <c r="L57" s="6">
        <v>6</v>
      </c>
    </row>
    <row r="58" spans="1:12">
      <c r="A58" s="4">
        <v>3206</v>
      </c>
      <c r="B58" s="5">
        <v>6.86668448</v>
      </c>
      <c r="C58" s="5">
        <v>187.40816945</v>
      </c>
      <c r="D58" s="5">
        <v>208.50816945</v>
      </c>
      <c r="E58" s="5">
        <v>1.96601979</v>
      </c>
      <c r="F58" s="6">
        <v>13.220230209999997</v>
      </c>
      <c r="K58" s="4">
        <v>162.25</v>
      </c>
      <c r="L58" s="6">
        <v>26.3</v>
      </c>
    </row>
    <row r="59" spans="1:12">
      <c r="A59" s="4">
        <v>3208</v>
      </c>
      <c r="B59" s="5">
        <v>8.53511898</v>
      </c>
      <c r="C59" s="5">
        <v>185.73973495000001</v>
      </c>
      <c r="D59" s="5">
        <v>206.83973495000001</v>
      </c>
      <c r="E59" s="5">
        <v>2.0721314999999998</v>
      </c>
      <c r="F59" s="6">
        <v>13.114118499999998</v>
      </c>
      <c r="K59" s="4">
        <v>162.25</v>
      </c>
      <c r="L59" s="6">
        <v>26.3</v>
      </c>
    </row>
    <row r="60" spans="1:12">
      <c r="A60" s="4">
        <v>3210</v>
      </c>
      <c r="B60" s="5">
        <v>9.0137994799999994</v>
      </c>
      <c r="C60" s="5">
        <v>185.26105445000002</v>
      </c>
      <c r="D60" s="5">
        <v>206.36105445000001</v>
      </c>
      <c r="E60" s="5">
        <v>2.2271364299999998</v>
      </c>
      <c r="F60" s="6">
        <v>12.959113569999998</v>
      </c>
      <c r="K60" s="4">
        <v>243.5</v>
      </c>
      <c r="L60" s="6">
        <v>26.3</v>
      </c>
    </row>
    <row r="61" spans="1:12">
      <c r="A61" s="4">
        <v>3212</v>
      </c>
      <c r="B61" s="5">
        <v>11.04654262</v>
      </c>
      <c r="C61" s="5">
        <v>183.22831131000001</v>
      </c>
      <c r="D61" s="5">
        <v>204.32831131</v>
      </c>
      <c r="E61" s="5">
        <v>2.0747992800000001</v>
      </c>
      <c r="F61" s="6">
        <v>13.111450719999997</v>
      </c>
      <c r="K61" s="4">
        <v>243.5</v>
      </c>
      <c r="L61" s="6">
        <v>26.3</v>
      </c>
    </row>
    <row r="62" spans="1:12" ht="15.75" thickBot="1">
      <c r="A62" s="4">
        <v>3214</v>
      </c>
      <c r="B62" s="5">
        <v>11.04654262</v>
      </c>
      <c r="C62" s="5">
        <v>183.22831131000001</v>
      </c>
      <c r="D62" s="5">
        <v>204.32831131</v>
      </c>
      <c r="E62" s="5">
        <v>2.0247196999999999</v>
      </c>
      <c r="F62" s="6">
        <v>13.161530299999997</v>
      </c>
      <c r="K62" s="7">
        <v>243.5</v>
      </c>
      <c r="L62" s="9">
        <v>30.5</v>
      </c>
    </row>
    <row r="63" spans="1:12">
      <c r="A63" s="4">
        <v>3215</v>
      </c>
      <c r="B63" s="5">
        <v>12.299777069999999</v>
      </c>
      <c r="C63" s="5">
        <v>181.97507686</v>
      </c>
      <c r="D63" s="5">
        <v>203.07507686</v>
      </c>
      <c r="E63" s="5">
        <v>2.2271364299999998</v>
      </c>
      <c r="F63" s="6">
        <v>12.959113569999998</v>
      </c>
    </row>
    <row r="64" spans="1:12">
      <c r="A64" s="4">
        <v>3217</v>
      </c>
      <c r="B64" s="5">
        <v>12.733206709999999</v>
      </c>
      <c r="C64" s="5">
        <v>181.54164722000002</v>
      </c>
      <c r="D64" s="5">
        <v>202.64164722000001</v>
      </c>
      <c r="E64" s="5">
        <v>1.9845145</v>
      </c>
      <c r="F64" s="6">
        <v>13.201735499999998</v>
      </c>
    </row>
    <row r="65" spans="1:6">
      <c r="A65" s="4">
        <v>3218</v>
      </c>
      <c r="B65" s="5">
        <v>12.733206709999999</v>
      </c>
      <c r="C65" s="5">
        <v>181.54164722000002</v>
      </c>
      <c r="D65" s="5">
        <v>202.64164722000001</v>
      </c>
      <c r="E65" s="5">
        <v>2.1315162600000002</v>
      </c>
      <c r="F65" s="6">
        <v>13.054733739999998</v>
      </c>
    </row>
    <row r="66" spans="1:6">
      <c r="A66" s="4">
        <v>3224</v>
      </c>
      <c r="B66" s="5">
        <v>12.733206709999999</v>
      </c>
      <c r="C66" s="5">
        <v>181.54164722000002</v>
      </c>
      <c r="D66" s="5">
        <v>202.64164722000001</v>
      </c>
      <c r="E66" s="5">
        <v>2.7738314000000002</v>
      </c>
      <c r="F66" s="6">
        <v>12.412418599999997</v>
      </c>
    </row>
    <row r="67" spans="1:6">
      <c r="A67" s="4">
        <v>3225</v>
      </c>
      <c r="B67" s="5">
        <v>16.43882425</v>
      </c>
      <c r="C67" s="5">
        <v>177.83602968</v>
      </c>
      <c r="D67" s="5">
        <v>198.93602967999999</v>
      </c>
      <c r="E67" s="5">
        <v>2.4812000300000001</v>
      </c>
      <c r="F67" s="6">
        <v>12.705049969999997</v>
      </c>
    </row>
    <row r="68" spans="1:6">
      <c r="A68" s="4">
        <v>3228</v>
      </c>
      <c r="B68" s="5">
        <v>16.43882425</v>
      </c>
      <c r="C68" s="5">
        <v>177.83602968</v>
      </c>
      <c r="D68" s="5">
        <v>198.93602967999999</v>
      </c>
      <c r="E68" s="5">
        <v>2.5686882600000001</v>
      </c>
      <c r="F68" s="6">
        <v>12.617561739999998</v>
      </c>
    </row>
    <row r="69" spans="1:6">
      <c r="A69" s="4">
        <v>3229</v>
      </c>
      <c r="B69" s="5">
        <v>17.9855397</v>
      </c>
      <c r="C69" s="5">
        <v>176.28931423</v>
      </c>
      <c r="D69" s="5">
        <v>197.38931423</v>
      </c>
      <c r="E69" s="5">
        <v>2.4812000300000001</v>
      </c>
      <c r="F69" s="6">
        <v>12.705049969999997</v>
      </c>
    </row>
    <row r="70" spans="1:6">
      <c r="A70" s="4">
        <v>3230</v>
      </c>
      <c r="B70" s="5">
        <v>17.9855397</v>
      </c>
      <c r="C70" s="5">
        <v>176.28931423</v>
      </c>
      <c r="D70" s="5">
        <v>197.38931423</v>
      </c>
      <c r="E70" s="5">
        <v>2.4707079300000001</v>
      </c>
      <c r="F70" s="6">
        <v>12.715542069999998</v>
      </c>
    </row>
    <row r="71" spans="1:6">
      <c r="A71" s="4">
        <v>3231</v>
      </c>
      <c r="B71" s="5">
        <v>18.480941229999999</v>
      </c>
      <c r="C71" s="5">
        <v>175.79391270000002</v>
      </c>
      <c r="D71" s="5">
        <v>196.89391270000002</v>
      </c>
      <c r="E71" s="5">
        <v>2.3695787099999999</v>
      </c>
      <c r="F71" s="6">
        <v>12.816671289999999</v>
      </c>
    </row>
    <row r="72" spans="1:6">
      <c r="A72" s="4">
        <v>3232</v>
      </c>
      <c r="B72" s="5">
        <v>18.691168059999999</v>
      </c>
      <c r="C72" s="5">
        <v>175.58368587000001</v>
      </c>
      <c r="D72" s="5">
        <v>196.68368587000001</v>
      </c>
      <c r="E72" s="5">
        <v>2.4269444099999999</v>
      </c>
      <c r="F72" s="6">
        <v>12.759305589999997</v>
      </c>
    </row>
    <row r="73" spans="1:6">
      <c r="A73" s="4">
        <v>3233</v>
      </c>
      <c r="B73" s="5">
        <v>19.00286659</v>
      </c>
      <c r="C73" s="5">
        <v>175.27198734000001</v>
      </c>
      <c r="D73" s="5">
        <v>196.37198734</v>
      </c>
      <c r="E73" s="5">
        <v>2.3615982899999999</v>
      </c>
      <c r="F73" s="6">
        <v>12.824651709999998</v>
      </c>
    </row>
    <row r="74" spans="1:6">
      <c r="A74" s="4">
        <v>3234</v>
      </c>
      <c r="B74" s="5">
        <v>19.283531440000001</v>
      </c>
      <c r="C74" s="5">
        <v>174.99132249000002</v>
      </c>
      <c r="D74" s="5">
        <v>196.09132249000001</v>
      </c>
      <c r="E74" s="5">
        <v>2.3695787099999999</v>
      </c>
      <c r="F74" s="6">
        <v>12.816671289999999</v>
      </c>
    </row>
    <row r="75" spans="1:6">
      <c r="A75" s="4">
        <v>3235</v>
      </c>
      <c r="B75" s="5">
        <v>19.283531440000001</v>
      </c>
      <c r="C75" s="5">
        <v>174.99132249000002</v>
      </c>
      <c r="D75" s="5">
        <v>196.09132249000001</v>
      </c>
      <c r="E75" s="5">
        <v>2.4063416399999999</v>
      </c>
      <c r="F75" s="6">
        <v>12.779908359999997</v>
      </c>
    </row>
    <row r="76" spans="1:6">
      <c r="A76" s="4">
        <v>3236</v>
      </c>
      <c r="B76" s="5">
        <v>19.16070307</v>
      </c>
      <c r="C76" s="5">
        <v>175.11415086</v>
      </c>
      <c r="D76" s="5">
        <v>196.21415085999999</v>
      </c>
      <c r="E76" s="5">
        <v>2.4063416399999999</v>
      </c>
      <c r="F76" s="6">
        <v>12.779908359999997</v>
      </c>
    </row>
    <row r="77" spans="1:6">
      <c r="A77" s="4">
        <v>3239</v>
      </c>
      <c r="B77" s="5">
        <v>19.01250683</v>
      </c>
      <c r="C77" s="5">
        <v>175.2623471</v>
      </c>
      <c r="D77" s="5">
        <v>196.36234709999999</v>
      </c>
      <c r="E77" s="5">
        <v>2.3695787099999999</v>
      </c>
      <c r="F77" s="6">
        <v>12.816671289999999</v>
      </c>
    </row>
    <row r="78" spans="1:6">
      <c r="A78" s="4">
        <v>3240</v>
      </c>
      <c r="B78" s="5">
        <v>18.988644669999999</v>
      </c>
      <c r="C78" s="5">
        <v>175.28620926000002</v>
      </c>
      <c r="D78" s="5">
        <v>196.38620926000002</v>
      </c>
      <c r="E78" s="5">
        <v>2.4490541000000001</v>
      </c>
      <c r="F78" s="6">
        <v>12.737195899999998</v>
      </c>
    </row>
    <row r="79" spans="1:6">
      <c r="A79" s="4">
        <v>3241</v>
      </c>
      <c r="B79" s="5">
        <v>18.931123100000001</v>
      </c>
      <c r="C79" s="5">
        <v>175.34373083</v>
      </c>
      <c r="D79" s="5">
        <v>196.44373082999999</v>
      </c>
      <c r="E79" s="5">
        <v>2.3695787099999999</v>
      </c>
      <c r="F79" s="6">
        <v>12.816671289999999</v>
      </c>
    </row>
    <row r="80" spans="1:6">
      <c r="A80" s="4">
        <v>3242</v>
      </c>
      <c r="B80" s="5">
        <v>18.7071796</v>
      </c>
      <c r="C80" s="5">
        <v>175.56767433000002</v>
      </c>
      <c r="D80" s="5">
        <v>196.66767433000001</v>
      </c>
      <c r="E80" s="5">
        <v>2.3695787099999999</v>
      </c>
      <c r="F80" s="6">
        <v>12.816671289999999</v>
      </c>
    </row>
    <row r="81" spans="1:6">
      <c r="A81" s="4">
        <v>3243</v>
      </c>
      <c r="B81" s="5">
        <v>18.693898090000001</v>
      </c>
      <c r="C81" s="5">
        <v>175.58095584</v>
      </c>
      <c r="D81" s="5">
        <v>196.68095584</v>
      </c>
      <c r="E81" s="5">
        <v>2.3695787099999999</v>
      </c>
      <c r="F81" s="6">
        <v>12.816671289999999</v>
      </c>
    </row>
    <row r="82" spans="1:6">
      <c r="A82" s="4">
        <v>3244</v>
      </c>
      <c r="B82" s="5">
        <v>18.77810418</v>
      </c>
      <c r="C82" s="5">
        <v>175.49674974999999</v>
      </c>
      <c r="D82" s="5">
        <v>196.59674974999999</v>
      </c>
      <c r="E82" s="5">
        <v>2.4063416399999999</v>
      </c>
      <c r="F82" s="6">
        <v>12.779908359999997</v>
      </c>
    </row>
    <row r="83" spans="1:6">
      <c r="A83" s="4">
        <v>3245</v>
      </c>
      <c r="B83" s="5">
        <v>18.82377099</v>
      </c>
      <c r="C83" s="5">
        <v>175.45108293999999</v>
      </c>
      <c r="D83" s="5">
        <v>196.55108293999999</v>
      </c>
      <c r="E83" s="5">
        <v>2.4884540400000001</v>
      </c>
      <c r="F83" s="6">
        <v>12.697795959999997</v>
      </c>
    </row>
    <row r="84" spans="1:6">
      <c r="A84" s="4">
        <v>3246</v>
      </c>
      <c r="B84" s="5">
        <v>18.971911779999999</v>
      </c>
      <c r="C84" s="5">
        <v>175.30294215000001</v>
      </c>
      <c r="D84" s="5">
        <v>196.40294215</v>
      </c>
      <c r="E84" s="5">
        <v>2.4191739999999999</v>
      </c>
      <c r="F84" s="6">
        <v>12.767075999999998</v>
      </c>
    </row>
    <row r="85" spans="1:6">
      <c r="A85" s="4">
        <v>3247</v>
      </c>
      <c r="B85" s="5">
        <v>19.69710667</v>
      </c>
      <c r="C85" s="5">
        <v>174.57774726</v>
      </c>
      <c r="D85" s="5">
        <v>195.67774725999999</v>
      </c>
      <c r="E85" s="5">
        <v>2.4191739999999999</v>
      </c>
      <c r="F85" s="6">
        <v>12.767075999999998</v>
      </c>
    </row>
    <row r="86" spans="1:6">
      <c r="A86" s="4">
        <v>3248</v>
      </c>
      <c r="B86" s="5">
        <v>19.667427589999999</v>
      </c>
      <c r="C86" s="5">
        <v>174.60742634000002</v>
      </c>
      <c r="D86" s="5">
        <v>195.70742634000001</v>
      </c>
      <c r="E86" s="5">
        <v>2.3279296299999999</v>
      </c>
      <c r="F86" s="6">
        <v>12.858320369999998</v>
      </c>
    </row>
    <row r="87" spans="1:6">
      <c r="A87" s="4">
        <v>3249</v>
      </c>
      <c r="B87" s="5">
        <v>19.915741279999999</v>
      </c>
      <c r="C87" s="5">
        <v>174.35911265000001</v>
      </c>
      <c r="D87" s="5">
        <v>195.45911265000001</v>
      </c>
      <c r="E87" s="5">
        <v>2.3279296299999999</v>
      </c>
      <c r="F87" s="6">
        <v>12.858320369999998</v>
      </c>
    </row>
    <row r="88" spans="1:6">
      <c r="A88" s="4">
        <v>3250</v>
      </c>
      <c r="B88" s="5">
        <v>19.915741279999999</v>
      </c>
      <c r="C88" s="5">
        <v>174.35911265000001</v>
      </c>
      <c r="D88" s="5">
        <v>195.45911265000001</v>
      </c>
      <c r="E88" s="5">
        <v>2.4452093700000002</v>
      </c>
      <c r="F88" s="6">
        <v>12.741040629999997</v>
      </c>
    </row>
    <row r="89" spans="1:6">
      <c r="A89" s="4">
        <v>3251</v>
      </c>
      <c r="B89" s="5">
        <v>20.699689509999999</v>
      </c>
      <c r="C89" s="5">
        <v>173.57516442000002</v>
      </c>
      <c r="D89" s="5">
        <v>194.67516442000002</v>
      </c>
      <c r="E89" s="5">
        <v>2.3769770499999998</v>
      </c>
      <c r="F89" s="6">
        <v>12.809272949999997</v>
      </c>
    </row>
    <row r="90" spans="1:6">
      <c r="A90" s="4">
        <v>3252</v>
      </c>
      <c r="B90" s="5">
        <v>20.699689509999999</v>
      </c>
      <c r="C90" s="5">
        <v>173.57516442000002</v>
      </c>
      <c r="D90" s="5">
        <v>194.67516442000002</v>
      </c>
      <c r="E90" s="5">
        <v>2.2568298499999999</v>
      </c>
      <c r="F90" s="6">
        <v>12.929420149999999</v>
      </c>
    </row>
    <row r="91" spans="1:6">
      <c r="A91" s="4">
        <v>3253</v>
      </c>
      <c r="B91" s="5">
        <v>20.699689509999999</v>
      </c>
      <c r="C91" s="5">
        <v>173.57516442000002</v>
      </c>
      <c r="D91" s="5">
        <v>194.67516442000002</v>
      </c>
      <c r="E91" s="5">
        <v>2.2568298499999999</v>
      </c>
      <c r="F91" s="6">
        <v>12.929420149999999</v>
      </c>
    </row>
    <row r="92" spans="1:6">
      <c r="A92" s="4">
        <v>3254</v>
      </c>
      <c r="B92" s="5">
        <v>20.699689509999999</v>
      </c>
      <c r="C92" s="5">
        <v>173.57516442000002</v>
      </c>
      <c r="D92" s="5">
        <v>194.67516442000002</v>
      </c>
      <c r="E92" s="5">
        <v>2.1580743999999998</v>
      </c>
      <c r="F92" s="6">
        <v>13.028175599999997</v>
      </c>
    </row>
    <row r="93" spans="1:6">
      <c r="A93" s="4">
        <v>3255</v>
      </c>
      <c r="B93" s="5">
        <v>21.170399280000002</v>
      </c>
      <c r="C93" s="5">
        <v>173.10445465000001</v>
      </c>
      <c r="D93" s="5">
        <v>194.20445465</v>
      </c>
      <c r="E93" s="5">
        <v>2.0537234</v>
      </c>
      <c r="F93" s="6">
        <v>13.132526599999998</v>
      </c>
    </row>
    <row r="94" spans="1:6">
      <c r="A94" s="4">
        <v>3256</v>
      </c>
      <c r="B94" s="5">
        <v>21.170399280000002</v>
      </c>
      <c r="C94" s="5">
        <v>173.10445465000001</v>
      </c>
      <c r="D94" s="5">
        <v>194.20445465</v>
      </c>
      <c r="E94" s="5">
        <v>2.0223706799999999</v>
      </c>
      <c r="F94" s="6">
        <v>13.163879319999998</v>
      </c>
    </row>
    <row r="95" spans="1:6">
      <c r="A95" s="4">
        <v>3257</v>
      </c>
      <c r="B95" s="5">
        <v>22.581966959999999</v>
      </c>
      <c r="C95" s="5">
        <v>171.69288697000002</v>
      </c>
      <c r="D95" s="5">
        <v>192.79288697000001</v>
      </c>
      <c r="E95" s="5">
        <v>1.9471241399999999</v>
      </c>
      <c r="F95" s="6">
        <v>13.239125859999998</v>
      </c>
    </row>
    <row r="96" spans="1:6">
      <c r="A96" s="4">
        <v>3258</v>
      </c>
      <c r="B96" s="5">
        <v>22.961258659999999</v>
      </c>
      <c r="C96" s="5">
        <v>171.31359527000001</v>
      </c>
      <c r="D96" s="5">
        <v>192.41359527</v>
      </c>
      <c r="E96" s="5">
        <v>1.9051181699999999</v>
      </c>
      <c r="F96" s="6">
        <v>13.281131829999998</v>
      </c>
    </row>
    <row r="97" spans="1:6">
      <c r="A97" s="4">
        <v>3259</v>
      </c>
      <c r="B97" s="5">
        <v>23.331804940000001</v>
      </c>
      <c r="C97" s="5">
        <v>170.94304898999999</v>
      </c>
      <c r="D97" s="5">
        <v>192.04304898999999</v>
      </c>
      <c r="E97" s="5">
        <v>1.7992539299999999</v>
      </c>
      <c r="F97" s="6">
        <v>13.386996069999999</v>
      </c>
    </row>
    <row r="98" spans="1:6">
      <c r="A98" s="4">
        <v>3260</v>
      </c>
      <c r="B98" s="5">
        <v>23.72619212</v>
      </c>
      <c r="C98" s="5">
        <v>170.54866181</v>
      </c>
      <c r="D98" s="5">
        <v>191.64866180999999</v>
      </c>
      <c r="E98" s="5">
        <v>1.7599982300000001</v>
      </c>
      <c r="F98" s="6">
        <v>13.426251769999997</v>
      </c>
    </row>
    <row r="99" spans="1:6">
      <c r="A99" s="4">
        <v>3261</v>
      </c>
      <c r="B99" s="5">
        <v>24.125812539999998</v>
      </c>
      <c r="C99" s="5">
        <v>170.14904139000001</v>
      </c>
      <c r="D99" s="5">
        <v>191.24904139</v>
      </c>
      <c r="E99" s="5">
        <v>1.72691127</v>
      </c>
      <c r="F99" s="6">
        <v>13.459338729999997</v>
      </c>
    </row>
    <row r="100" spans="1:6">
      <c r="A100" s="4">
        <v>3262</v>
      </c>
      <c r="B100" s="5">
        <v>24.125812539999998</v>
      </c>
      <c r="C100" s="5">
        <v>170.14904139000001</v>
      </c>
      <c r="D100" s="5">
        <v>191.24904139</v>
      </c>
      <c r="E100" s="5">
        <v>1.6943442099999999</v>
      </c>
      <c r="F100" s="6">
        <v>13.491905789999997</v>
      </c>
    </row>
    <row r="101" spans="1:6">
      <c r="A101" s="4">
        <v>3263</v>
      </c>
      <c r="B101" s="5">
        <v>25.743822479999999</v>
      </c>
      <c r="C101" s="5">
        <v>168.53103145</v>
      </c>
      <c r="D101" s="5">
        <v>189.63103144999999</v>
      </c>
      <c r="E101" s="5">
        <v>1.73015298</v>
      </c>
      <c r="F101" s="6">
        <v>13.456097019999998</v>
      </c>
    </row>
    <row r="102" spans="1:6">
      <c r="A102" s="4">
        <v>3264</v>
      </c>
      <c r="B102" s="5">
        <v>25.743822479999999</v>
      </c>
      <c r="C102" s="5">
        <v>168.53103145</v>
      </c>
      <c r="D102" s="5">
        <v>189.63103144999999</v>
      </c>
      <c r="E102" s="5">
        <v>1.69733164</v>
      </c>
      <c r="F102" s="6">
        <v>13.488918359999998</v>
      </c>
    </row>
    <row r="103" spans="1:6">
      <c r="A103" s="4">
        <v>3265</v>
      </c>
      <c r="B103" s="5">
        <v>26.873637810000002</v>
      </c>
      <c r="C103" s="5">
        <v>167.40121612000002</v>
      </c>
      <c r="D103" s="5">
        <v>188.50121612000001</v>
      </c>
      <c r="E103" s="5">
        <v>1.5492549</v>
      </c>
      <c r="F103" s="6">
        <v>13.636995099999998</v>
      </c>
    </row>
    <row r="104" spans="1:6">
      <c r="A104" s="4">
        <v>3266</v>
      </c>
      <c r="B104" s="5">
        <v>26.873637810000002</v>
      </c>
      <c r="C104" s="5">
        <v>167.40121612000002</v>
      </c>
      <c r="D104" s="5">
        <v>188.50121612000001</v>
      </c>
      <c r="E104" s="5">
        <v>1.5492549</v>
      </c>
      <c r="F104" s="6">
        <v>13.636995099999998</v>
      </c>
    </row>
    <row r="105" spans="1:6">
      <c r="A105" s="4">
        <v>3267</v>
      </c>
      <c r="B105" s="5">
        <v>28.1773715</v>
      </c>
      <c r="C105" s="5">
        <v>166.09748243000001</v>
      </c>
      <c r="D105" s="5">
        <v>187.19748243000001</v>
      </c>
      <c r="E105" s="5">
        <v>1.47737271</v>
      </c>
      <c r="F105" s="6">
        <v>13.708877289999997</v>
      </c>
    </row>
    <row r="106" spans="1:6">
      <c r="A106" s="4">
        <v>3268</v>
      </c>
      <c r="B106" s="5">
        <v>28.333236930000002</v>
      </c>
      <c r="C106" s="5">
        <v>165.94161700000001</v>
      </c>
      <c r="D106" s="5">
        <v>187.041617</v>
      </c>
      <c r="E106" s="5">
        <v>1.4237294700000001</v>
      </c>
      <c r="F106" s="6">
        <v>13.762520529999998</v>
      </c>
    </row>
    <row r="107" spans="1:6">
      <c r="A107" s="4">
        <v>3269</v>
      </c>
      <c r="B107" s="5">
        <v>29.003242539999999</v>
      </c>
      <c r="C107" s="5">
        <v>165.27161139</v>
      </c>
      <c r="D107" s="5">
        <v>186.37161139</v>
      </c>
      <c r="E107" s="5">
        <v>1.3213498299999999</v>
      </c>
      <c r="F107" s="6">
        <v>13.864900169999999</v>
      </c>
    </row>
    <row r="108" spans="1:6">
      <c r="A108" s="4">
        <v>3270</v>
      </c>
      <c r="B108" s="5">
        <v>29.003242539999999</v>
      </c>
      <c r="C108" s="5">
        <v>165.27161139</v>
      </c>
      <c r="D108" s="5">
        <v>186.37161139</v>
      </c>
      <c r="E108" s="5">
        <v>1.6557214099999999</v>
      </c>
      <c r="F108" s="6">
        <v>13.530528589999998</v>
      </c>
    </row>
    <row r="109" spans="1:6">
      <c r="A109" s="4">
        <v>3271</v>
      </c>
      <c r="B109" s="5">
        <v>29.003242539999999</v>
      </c>
      <c r="C109" s="5">
        <v>165.27161139</v>
      </c>
      <c r="D109" s="5">
        <v>186.37161139</v>
      </c>
      <c r="E109" s="5">
        <v>1.5512012500000001</v>
      </c>
      <c r="F109" s="6">
        <v>13.635048749999997</v>
      </c>
    </row>
    <row r="110" spans="1:6">
      <c r="A110" s="4">
        <v>3272</v>
      </c>
      <c r="B110" s="5">
        <v>32.354736289999998</v>
      </c>
      <c r="C110" s="5">
        <v>161.92011764</v>
      </c>
      <c r="D110" s="5">
        <v>183.02011764</v>
      </c>
      <c r="E110" s="5">
        <v>2.1384784300000002</v>
      </c>
      <c r="F110" s="6">
        <v>13.047771569999998</v>
      </c>
    </row>
    <row r="111" spans="1:6">
      <c r="A111" s="4">
        <v>3273</v>
      </c>
      <c r="B111" s="5">
        <v>33.196460100000003</v>
      </c>
      <c r="C111" s="5">
        <v>161.07839383000001</v>
      </c>
      <c r="D111" s="5">
        <v>182.17839383</v>
      </c>
      <c r="E111" s="5">
        <v>2.7353418</v>
      </c>
      <c r="F111" s="6">
        <v>12.450908199999997</v>
      </c>
    </row>
    <row r="112" spans="1:6">
      <c r="A112" s="4">
        <v>3274</v>
      </c>
      <c r="B112" s="5">
        <v>33.999128050000003</v>
      </c>
      <c r="C112" s="5">
        <v>160.27572588000001</v>
      </c>
      <c r="D112" s="5">
        <v>181.37572588</v>
      </c>
      <c r="E112" s="5">
        <v>3.0350527199999999</v>
      </c>
      <c r="F112" s="6">
        <v>12.151197279999998</v>
      </c>
    </row>
    <row r="113" spans="1:6">
      <c r="A113" s="4">
        <v>3275</v>
      </c>
      <c r="B113" s="5">
        <v>33.999128050000003</v>
      </c>
      <c r="C113" s="5">
        <v>160.27572588000001</v>
      </c>
      <c r="D113" s="5">
        <v>181.37572588</v>
      </c>
      <c r="E113" s="5">
        <v>3.4676260700000001</v>
      </c>
      <c r="F113" s="6">
        <v>11.718623929999998</v>
      </c>
    </row>
    <row r="114" spans="1:6">
      <c r="A114" s="4">
        <v>3276</v>
      </c>
      <c r="B114" s="5">
        <v>33.999128050000003</v>
      </c>
      <c r="C114" s="5">
        <v>160.27572588000001</v>
      </c>
      <c r="D114" s="5">
        <v>181.37572588</v>
      </c>
      <c r="E114" s="5">
        <v>3.7928912700000001</v>
      </c>
      <c r="F114" s="6">
        <v>11.393358729999997</v>
      </c>
    </row>
    <row r="115" spans="1:6">
      <c r="A115" s="4">
        <v>3277</v>
      </c>
      <c r="B115" s="5">
        <v>35.78895816</v>
      </c>
      <c r="C115" s="5">
        <v>158.48589577000001</v>
      </c>
      <c r="D115" s="5">
        <v>179.58589577000001</v>
      </c>
      <c r="E115" s="5">
        <v>4.1959121000000001</v>
      </c>
      <c r="F115" s="6">
        <v>10.990337899999997</v>
      </c>
    </row>
    <row r="116" spans="1:6">
      <c r="A116" s="4">
        <v>3278</v>
      </c>
      <c r="B116" s="5">
        <v>36.416445799999998</v>
      </c>
      <c r="C116" s="5">
        <v>157.85840813000002</v>
      </c>
      <c r="D116" s="5">
        <v>178.95840813000001</v>
      </c>
      <c r="E116" s="5">
        <v>4.3979473000000002</v>
      </c>
      <c r="F116" s="6">
        <v>10.788302699999997</v>
      </c>
    </row>
    <row r="117" spans="1:6">
      <c r="A117" s="4">
        <v>3279</v>
      </c>
      <c r="B117" s="5">
        <v>36.820049330000003</v>
      </c>
      <c r="C117" s="5">
        <v>157.45480459999999</v>
      </c>
      <c r="D117" s="5">
        <v>178.55480459999998</v>
      </c>
      <c r="E117" s="5">
        <v>4.86782658</v>
      </c>
      <c r="F117" s="6">
        <v>10.318423419999998</v>
      </c>
    </row>
    <row r="118" spans="1:6">
      <c r="A118" s="4">
        <v>3280</v>
      </c>
      <c r="B118" s="5">
        <v>37.33935056</v>
      </c>
      <c r="C118" s="5">
        <v>156.93550336999999</v>
      </c>
      <c r="D118" s="5">
        <v>178.03550336999999</v>
      </c>
      <c r="E118" s="5">
        <v>5.07580732</v>
      </c>
      <c r="F118" s="6">
        <v>10.110442679999998</v>
      </c>
    </row>
    <row r="119" spans="1:6">
      <c r="A119" s="4">
        <v>3281</v>
      </c>
      <c r="B119" s="5">
        <v>37.81922969</v>
      </c>
      <c r="C119" s="5">
        <v>156.45562424000002</v>
      </c>
      <c r="D119" s="5">
        <v>177.55562424000001</v>
      </c>
      <c r="E119" s="5">
        <v>5.0860823799999997</v>
      </c>
      <c r="F119" s="6">
        <v>10.100167619999997</v>
      </c>
    </row>
    <row r="120" spans="1:6">
      <c r="A120" s="4">
        <v>3282</v>
      </c>
      <c r="B120" s="5">
        <v>38.34069015</v>
      </c>
      <c r="C120" s="5">
        <v>155.93416378000001</v>
      </c>
      <c r="D120" s="5">
        <v>177.03416378</v>
      </c>
      <c r="E120" s="5">
        <v>5.3567509600000003</v>
      </c>
      <c r="F120" s="6">
        <v>9.8294990399999982</v>
      </c>
    </row>
    <row r="121" spans="1:6">
      <c r="A121" s="4">
        <v>3283</v>
      </c>
      <c r="B121" s="5">
        <v>38.840391220000001</v>
      </c>
      <c r="C121" s="5">
        <v>155.43446270999999</v>
      </c>
      <c r="D121" s="5">
        <v>176.53446270999999</v>
      </c>
      <c r="E121" s="5">
        <v>5.6525732800000004</v>
      </c>
      <c r="F121" s="6">
        <v>9.5336767199999972</v>
      </c>
    </row>
    <row r="122" spans="1:6">
      <c r="A122" s="4">
        <v>3284</v>
      </c>
      <c r="B122" s="5">
        <v>39.385669249999999</v>
      </c>
      <c r="C122" s="5">
        <v>154.88918468</v>
      </c>
      <c r="D122" s="5">
        <v>175.98918467999999</v>
      </c>
      <c r="E122" s="5">
        <v>5.7676811700000004</v>
      </c>
      <c r="F122" s="6">
        <v>9.4185688299999981</v>
      </c>
    </row>
    <row r="123" spans="1:6">
      <c r="A123" s="4">
        <v>3285</v>
      </c>
      <c r="B123" s="5">
        <v>39.878877770000003</v>
      </c>
      <c r="C123" s="5">
        <v>154.39597616</v>
      </c>
      <c r="D123" s="5">
        <v>175.49597616</v>
      </c>
      <c r="E123" s="5">
        <v>5.8148202700000002</v>
      </c>
      <c r="F123" s="6">
        <v>9.3714297299999973</v>
      </c>
    </row>
    <row r="124" spans="1:6">
      <c r="A124" s="4">
        <v>3286</v>
      </c>
      <c r="B124" s="5">
        <v>40.338543280000003</v>
      </c>
      <c r="C124" s="5">
        <v>153.93631065</v>
      </c>
      <c r="D124" s="5">
        <v>175.03631064999999</v>
      </c>
      <c r="E124" s="5">
        <v>5.9229570599999999</v>
      </c>
      <c r="F124" s="6">
        <v>9.2632929399999977</v>
      </c>
    </row>
    <row r="125" spans="1:6">
      <c r="A125" s="4">
        <v>3287</v>
      </c>
      <c r="B125" s="5">
        <v>40.774881909999998</v>
      </c>
      <c r="C125" s="5">
        <v>153.49997202</v>
      </c>
      <c r="D125" s="5">
        <v>174.59997202</v>
      </c>
      <c r="E125" s="5">
        <v>5.7394860699999999</v>
      </c>
      <c r="F125" s="6">
        <v>9.4467639299999977</v>
      </c>
    </row>
    <row r="126" spans="1:6">
      <c r="A126" s="4">
        <v>3288</v>
      </c>
      <c r="B126" s="5">
        <v>41.17668175</v>
      </c>
      <c r="C126" s="5">
        <v>153.09817218000001</v>
      </c>
      <c r="D126" s="5">
        <v>174.19817218</v>
      </c>
      <c r="E126" s="5">
        <v>5.9666384399999997</v>
      </c>
      <c r="F126" s="6">
        <v>9.219611559999997</v>
      </c>
    </row>
    <row r="127" spans="1:6">
      <c r="A127" s="4">
        <v>3289</v>
      </c>
      <c r="B127" s="5">
        <v>41.499827750000001</v>
      </c>
      <c r="C127" s="5">
        <v>152.77502618</v>
      </c>
      <c r="D127" s="5">
        <v>173.87502617999999</v>
      </c>
      <c r="E127" s="5">
        <v>5.7053944100000002</v>
      </c>
      <c r="F127" s="6">
        <v>9.4808555899999973</v>
      </c>
    </row>
    <row r="128" spans="1:6">
      <c r="A128" s="4">
        <v>3290</v>
      </c>
      <c r="B128" s="5">
        <v>41.75057365</v>
      </c>
      <c r="C128" s="5">
        <v>152.52428028</v>
      </c>
      <c r="D128" s="5">
        <v>173.62428027999999</v>
      </c>
      <c r="E128" s="5">
        <v>5.99285406</v>
      </c>
      <c r="F128" s="6">
        <v>9.1933959399999985</v>
      </c>
    </row>
    <row r="129" spans="1:6">
      <c r="A129" s="4">
        <v>3291</v>
      </c>
      <c r="B129" s="5">
        <v>41.964869360000002</v>
      </c>
      <c r="C129" s="5">
        <v>152.30998457000001</v>
      </c>
      <c r="D129" s="5">
        <v>173.40998457000001</v>
      </c>
      <c r="E129" s="5">
        <v>5.85897953</v>
      </c>
      <c r="F129" s="6">
        <v>9.3272704699999984</v>
      </c>
    </row>
    <row r="130" spans="1:6">
      <c r="A130" s="4">
        <v>3292</v>
      </c>
      <c r="B130" s="5">
        <v>42.167541730000003</v>
      </c>
      <c r="C130" s="5">
        <v>152.1073122</v>
      </c>
      <c r="D130" s="5">
        <v>173.20731219999999</v>
      </c>
      <c r="E130" s="5">
        <v>5.9571346399999996</v>
      </c>
      <c r="F130" s="6">
        <v>9.229115359999998</v>
      </c>
    </row>
    <row r="131" spans="1:6">
      <c r="A131" s="4">
        <v>3293</v>
      </c>
      <c r="B131" s="5">
        <v>42.309644820000003</v>
      </c>
      <c r="C131" s="5">
        <v>151.96520910999999</v>
      </c>
      <c r="D131" s="5">
        <v>173.06520910999998</v>
      </c>
      <c r="E131" s="5">
        <v>5.9267203799999999</v>
      </c>
      <c r="F131" s="6">
        <v>9.2595296199999986</v>
      </c>
    </row>
    <row r="132" spans="1:6">
      <c r="A132" s="4">
        <v>3294</v>
      </c>
      <c r="B132" s="5">
        <v>42.467211630000001</v>
      </c>
      <c r="C132" s="5">
        <v>151.8076423</v>
      </c>
      <c r="D132" s="5">
        <v>172.90764229999999</v>
      </c>
      <c r="E132" s="5">
        <v>6.0730446599999999</v>
      </c>
      <c r="F132" s="6">
        <v>9.1132053399999968</v>
      </c>
    </row>
    <row r="133" spans="1:6">
      <c r="A133" s="4">
        <v>3295</v>
      </c>
      <c r="B133" s="5">
        <v>42.61441559</v>
      </c>
      <c r="C133" s="5">
        <v>151.66043834000001</v>
      </c>
      <c r="D133" s="5">
        <v>172.76043834000001</v>
      </c>
      <c r="E133" s="5">
        <v>6.0393421600000003</v>
      </c>
      <c r="F133" s="6">
        <v>9.1469078399999972</v>
      </c>
    </row>
    <row r="134" spans="1:6">
      <c r="A134" s="4">
        <v>3296</v>
      </c>
      <c r="B134" s="5">
        <v>42.713263490000003</v>
      </c>
      <c r="C134" s="5">
        <v>151.56159044</v>
      </c>
      <c r="D134" s="5">
        <v>172.66159044</v>
      </c>
      <c r="E134" s="5">
        <v>6.0393421600000003</v>
      </c>
      <c r="F134" s="6">
        <v>9.1469078399999972</v>
      </c>
    </row>
    <row r="135" spans="1:6">
      <c r="A135" s="4">
        <v>3297</v>
      </c>
      <c r="B135" s="5">
        <v>42.727682940000001</v>
      </c>
      <c r="C135" s="5">
        <v>151.54717099000001</v>
      </c>
      <c r="D135" s="5">
        <v>172.64717099000001</v>
      </c>
      <c r="E135" s="5">
        <v>5.9913280899999997</v>
      </c>
      <c r="F135" s="6">
        <v>9.1949219099999979</v>
      </c>
    </row>
    <row r="136" spans="1:6">
      <c r="A136" s="4">
        <v>3298</v>
      </c>
      <c r="B136" s="5">
        <v>42.777923690000001</v>
      </c>
      <c r="C136" s="5">
        <v>151.49693024000001</v>
      </c>
      <c r="D136" s="5">
        <v>172.59693024000001</v>
      </c>
      <c r="E136" s="5">
        <v>5.89358424</v>
      </c>
      <c r="F136" s="6">
        <v>9.2926657599999984</v>
      </c>
    </row>
    <row r="137" spans="1:6">
      <c r="A137" s="4">
        <v>3299</v>
      </c>
      <c r="B137" s="5">
        <v>42.878808900000003</v>
      </c>
      <c r="C137" s="5">
        <v>151.39604503000001</v>
      </c>
      <c r="D137" s="5">
        <v>172.49604503</v>
      </c>
      <c r="E137" s="5">
        <v>5.8090552999999998</v>
      </c>
      <c r="F137" s="6">
        <v>9.3771946999999969</v>
      </c>
    </row>
    <row r="138" spans="1:6">
      <c r="A138" s="4">
        <v>3300</v>
      </c>
      <c r="B138" s="5">
        <v>42.986566689999997</v>
      </c>
      <c r="C138" s="5">
        <v>151.28828724000002</v>
      </c>
      <c r="D138" s="5">
        <v>172.38828724000001</v>
      </c>
      <c r="E138" s="5">
        <v>5.7333407699999999</v>
      </c>
      <c r="F138" s="6">
        <v>9.4529092299999977</v>
      </c>
    </row>
    <row r="139" spans="1:6">
      <c r="A139" s="4">
        <v>3301</v>
      </c>
      <c r="B139" s="5">
        <v>43.045108190000001</v>
      </c>
      <c r="C139" s="5">
        <v>151.22974574</v>
      </c>
      <c r="D139" s="5">
        <v>172.32974573999999</v>
      </c>
      <c r="E139" s="5">
        <v>5.7693992300000003</v>
      </c>
      <c r="F139" s="6">
        <v>9.4168507699999964</v>
      </c>
    </row>
    <row r="140" spans="1:6">
      <c r="A140" s="4">
        <v>3302</v>
      </c>
      <c r="B140" s="5">
        <v>43.259957780000001</v>
      </c>
      <c r="C140" s="5">
        <v>151.01489615</v>
      </c>
      <c r="D140" s="5">
        <v>172.11489614999999</v>
      </c>
      <c r="E140" s="5">
        <v>5.9960923299999997</v>
      </c>
      <c r="F140" s="6">
        <v>9.1901576699999978</v>
      </c>
    </row>
    <row r="141" spans="1:6">
      <c r="A141" s="4">
        <v>3303</v>
      </c>
      <c r="B141" s="5">
        <v>43.604417900000001</v>
      </c>
      <c r="C141" s="5">
        <v>150.67043603000002</v>
      </c>
      <c r="D141" s="5">
        <v>171.77043603000001</v>
      </c>
      <c r="E141" s="5">
        <v>5.7476459499999999</v>
      </c>
      <c r="F141" s="6">
        <v>9.4386040499999986</v>
      </c>
    </row>
    <row r="142" spans="1:6">
      <c r="A142" s="4">
        <v>3304</v>
      </c>
      <c r="B142" s="5">
        <v>43.843006180000003</v>
      </c>
      <c r="C142" s="5">
        <v>150.43184775</v>
      </c>
      <c r="D142" s="5">
        <v>171.53184775</v>
      </c>
      <c r="E142" s="5">
        <v>5.8167324699999998</v>
      </c>
      <c r="F142" s="6">
        <v>9.3695175299999978</v>
      </c>
    </row>
    <row r="143" spans="1:6">
      <c r="A143" s="4">
        <v>3305</v>
      </c>
      <c r="B143" s="5">
        <v>44.090322030000003</v>
      </c>
      <c r="C143" s="5">
        <v>150.1845319</v>
      </c>
      <c r="D143" s="5">
        <v>171.28453189999999</v>
      </c>
      <c r="E143" s="5">
        <v>6.0559589999999996</v>
      </c>
      <c r="F143" s="6">
        <v>9.1302909999999979</v>
      </c>
    </row>
    <row r="144" spans="1:6">
      <c r="A144" s="4">
        <v>3306</v>
      </c>
      <c r="B144" s="5">
        <v>44.383035720000002</v>
      </c>
      <c r="C144" s="5">
        <v>149.89181821</v>
      </c>
      <c r="D144" s="5">
        <v>170.99181820999999</v>
      </c>
      <c r="E144" s="5">
        <v>5.8941019199999998</v>
      </c>
      <c r="F144" s="6">
        <v>9.2921480799999969</v>
      </c>
    </row>
    <row r="145" spans="1:7">
      <c r="A145" s="4">
        <v>3307</v>
      </c>
      <c r="B145" s="5">
        <v>44.660706859999998</v>
      </c>
      <c r="C145" s="5">
        <v>149.61414707</v>
      </c>
      <c r="D145" s="5">
        <v>170.71414707</v>
      </c>
      <c r="E145" s="5">
        <v>5.9923454100000004</v>
      </c>
      <c r="F145" s="6">
        <v>9.1939045899999972</v>
      </c>
    </row>
    <row r="146" spans="1:7">
      <c r="A146" s="4">
        <v>3308</v>
      </c>
      <c r="B146" s="5">
        <v>44.956334900000002</v>
      </c>
      <c r="C146" s="5">
        <v>149.31851903</v>
      </c>
      <c r="D146" s="5">
        <v>170.41851903</v>
      </c>
      <c r="E146" s="5">
        <v>5.9669577399999998</v>
      </c>
      <c r="F146" s="6">
        <v>9.2192922599999978</v>
      </c>
    </row>
    <row r="147" spans="1:7">
      <c r="A147" s="4">
        <v>3309</v>
      </c>
      <c r="B147" s="5">
        <v>45.368377510000002</v>
      </c>
      <c r="C147" s="5">
        <v>148.90647641999999</v>
      </c>
      <c r="D147" s="5">
        <v>170.00647641999998</v>
      </c>
      <c r="E147" s="5">
        <v>5.9669577399999998</v>
      </c>
      <c r="F147" s="6">
        <v>9.2192922599999978</v>
      </c>
    </row>
    <row r="148" spans="1:7">
      <c r="A148" s="4">
        <v>3310</v>
      </c>
      <c r="B148" s="5">
        <v>45.822713419999999</v>
      </c>
      <c r="C148" s="5">
        <v>148.45214050999999</v>
      </c>
      <c r="D148" s="5">
        <v>169.55214050999999</v>
      </c>
      <c r="E148" s="5">
        <v>6.0322760200000003</v>
      </c>
      <c r="F148" s="6">
        <v>9.1539739799999964</v>
      </c>
      <c r="G148" t="s">
        <v>30</v>
      </c>
    </row>
    <row r="149" spans="1:7">
      <c r="A149" s="4">
        <v>3311</v>
      </c>
      <c r="B149" s="5">
        <v>46.34293993</v>
      </c>
      <c r="C149" s="5">
        <v>147.93191400000001</v>
      </c>
      <c r="D149" s="5">
        <v>169.031914</v>
      </c>
      <c r="E149" s="5">
        <v>5.8893780299999996</v>
      </c>
      <c r="F149" s="6">
        <v>9.296871969999998</v>
      </c>
    </row>
    <row r="150" spans="1:7">
      <c r="A150" s="4">
        <v>3312</v>
      </c>
      <c r="B150" s="5">
        <v>46.733426379999997</v>
      </c>
      <c r="C150" s="5">
        <v>147.54142755000001</v>
      </c>
      <c r="D150" s="5">
        <v>168.64142755</v>
      </c>
      <c r="E150" s="5">
        <v>5.87240085</v>
      </c>
      <c r="F150" s="6">
        <v>9.3138491499999976</v>
      </c>
    </row>
    <row r="151" spans="1:7">
      <c r="A151" s="4">
        <v>3313</v>
      </c>
      <c r="B151" s="5">
        <v>47.261184450000002</v>
      </c>
      <c r="C151" s="5">
        <v>147.01366948</v>
      </c>
      <c r="D151" s="5">
        <v>168.11366948</v>
      </c>
      <c r="E151" s="5">
        <v>5.8837482799999998</v>
      </c>
      <c r="F151" s="6">
        <v>9.3025017199999986</v>
      </c>
    </row>
    <row r="152" spans="1:7">
      <c r="A152" s="4">
        <v>3314</v>
      </c>
      <c r="B152" s="5">
        <v>47.984822010000002</v>
      </c>
      <c r="C152" s="5">
        <v>146.29003191999999</v>
      </c>
      <c r="D152" s="5">
        <v>167.39003191999998</v>
      </c>
      <c r="E152" s="5">
        <v>5.8849148099999997</v>
      </c>
      <c r="F152" s="6">
        <v>9.3013351899999979</v>
      </c>
    </row>
    <row r="153" spans="1:7">
      <c r="A153" s="4">
        <v>3315</v>
      </c>
      <c r="B153" s="5">
        <v>48.827524869999998</v>
      </c>
      <c r="C153" s="5">
        <v>145.44732906000002</v>
      </c>
      <c r="D153" s="5">
        <v>166.54732906000001</v>
      </c>
      <c r="E153" s="5">
        <v>5.7333407699999999</v>
      </c>
      <c r="F153" s="6">
        <v>9.4529092299999977</v>
      </c>
    </row>
    <row r="154" spans="1:7">
      <c r="A154" s="4">
        <v>3316</v>
      </c>
      <c r="B154" s="5">
        <v>49.540299449999999</v>
      </c>
      <c r="C154" s="5">
        <v>144.73455448000001</v>
      </c>
      <c r="D154" s="5">
        <v>165.83455448000001</v>
      </c>
      <c r="E154" s="5">
        <v>5.9891345100000004</v>
      </c>
      <c r="F154" s="6">
        <v>9.1971154899999981</v>
      </c>
    </row>
    <row r="155" spans="1:7">
      <c r="A155" s="4">
        <v>3317</v>
      </c>
      <c r="B155" s="5">
        <v>49.914818590000003</v>
      </c>
      <c r="C155" s="5">
        <v>144.36003534</v>
      </c>
      <c r="D155" s="5">
        <v>165.46003533999999</v>
      </c>
      <c r="E155" s="5">
        <v>5.6348482999999998</v>
      </c>
      <c r="F155" s="6">
        <v>9.5514016999999978</v>
      </c>
    </row>
    <row r="156" spans="1:7">
      <c r="A156" s="4">
        <v>3318</v>
      </c>
      <c r="B156" s="5">
        <v>50.332413690000003</v>
      </c>
      <c r="C156" s="5">
        <v>143.94244024</v>
      </c>
      <c r="D156" s="5">
        <v>165.04244023999999</v>
      </c>
      <c r="E156" s="5">
        <v>5.74417299</v>
      </c>
      <c r="F156" s="6">
        <v>9.4420770099999984</v>
      </c>
    </row>
    <row r="157" spans="1:7">
      <c r="A157" s="4">
        <v>3319</v>
      </c>
      <c r="B157" s="5">
        <v>50.544623700000002</v>
      </c>
      <c r="C157" s="5">
        <v>143.73023023000002</v>
      </c>
      <c r="D157" s="5">
        <v>164.83023023000001</v>
      </c>
      <c r="E157" s="5">
        <v>5.4333970100000002</v>
      </c>
      <c r="F157" s="6">
        <v>9.7528529899999974</v>
      </c>
    </row>
    <row r="158" spans="1:7">
      <c r="A158" s="4">
        <v>3320</v>
      </c>
      <c r="B158" s="5">
        <v>50.66653393</v>
      </c>
      <c r="C158" s="5">
        <v>143.60831999999999</v>
      </c>
      <c r="D158" s="5">
        <v>164.70831999999999</v>
      </c>
      <c r="E158" s="5">
        <v>5.9858282300000001</v>
      </c>
      <c r="F158" s="6">
        <v>9.2004217699999984</v>
      </c>
    </row>
    <row r="159" spans="1:7">
      <c r="A159" s="4">
        <v>3321</v>
      </c>
      <c r="B159" s="5">
        <v>50.983013890000002</v>
      </c>
      <c r="C159" s="5">
        <v>143.29184004000001</v>
      </c>
      <c r="D159" s="5">
        <v>164.39184004000001</v>
      </c>
      <c r="E159" s="5">
        <v>6.0286896700000003</v>
      </c>
      <c r="F159" s="6">
        <v>9.1575603299999973</v>
      </c>
    </row>
    <row r="160" spans="1:7">
      <c r="A160" s="4">
        <v>3322</v>
      </c>
      <c r="B160" s="5">
        <v>51.266233059999998</v>
      </c>
      <c r="C160" s="5">
        <v>143.00862087000002</v>
      </c>
      <c r="D160" s="5">
        <v>164.10862087000001</v>
      </c>
      <c r="E160" s="5">
        <v>6.0520811300000004</v>
      </c>
      <c r="F160" s="6">
        <v>9.1341688699999963</v>
      </c>
    </row>
    <row r="161" spans="1:6">
      <c r="A161" s="4">
        <v>3323</v>
      </c>
      <c r="B161" s="5">
        <v>51.483359319999998</v>
      </c>
      <c r="C161" s="5">
        <v>142.79149461</v>
      </c>
      <c r="D161" s="5">
        <v>163.89149461</v>
      </c>
      <c r="E161" s="5">
        <v>6.3004849900000002</v>
      </c>
      <c r="F161" s="6">
        <v>8.8857650099999965</v>
      </c>
    </row>
    <row r="162" spans="1:6">
      <c r="A162" s="4">
        <v>3324</v>
      </c>
      <c r="B162" s="5">
        <v>51.665108330000002</v>
      </c>
      <c r="C162" s="5">
        <v>142.6097456</v>
      </c>
      <c r="D162" s="5">
        <v>163.70974559999999</v>
      </c>
      <c r="E162" s="5">
        <v>6.3004849900000002</v>
      </c>
      <c r="F162" s="6">
        <v>8.8857650099999965</v>
      </c>
    </row>
    <row r="163" spans="1:6">
      <c r="A163" s="4">
        <v>3325</v>
      </c>
      <c r="B163" s="5">
        <v>51.69301076</v>
      </c>
      <c r="C163" s="5">
        <v>142.58184317000001</v>
      </c>
      <c r="D163" s="5">
        <v>163.68184317000001</v>
      </c>
      <c r="E163" s="5">
        <v>6.4527723300000002</v>
      </c>
      <c r="F163" s="6">
        <v>8.7334776699999974</v>
      </c>
    </row>
    <row r="164" spans="1:6">
      <c r="A164" s="4">
        <v>3326</v>
      </c>
      <c r="B164" s="5">
        <v>51.618004999999997</v>
      </c>
      <c r="C164" s="5">
        <v>142.65684893000002</v>
      </c>
      <c r="D164" s="5">
        <v>163.75684893000002</v>
      </c>
      <c r="E164" s="5">
        <v>6.3354024000000004</v>
      </c>
      <c r="F164" s="6">
        <v>8.850847599999998</v>
      </c>
    </row>
    <row r="165" spans="1:6">
      <c r="A165" s="4">
        <v>3327</v>
      </c>
      <c r="B165" s="5">
        <v>51.465849499999997</v>
      </c>
      <c r="C165" s="5">
        <v>142.80900443000002</v>
      </c>
      <c r="D165" s="5">
        <v>163.90900443000001</v>
      </c>
      <c r="E165" s="5">
        <v>6.2963462400000001</v>
      </c>
      <c r="F165" s="6">
        <v>8.8899037599999975</v>
      </c>
    </row>
    <row r="166" spans="1:6">
      <c r="A166" s="4">
        <v>3328</v>
      </c>
      <c r="B166" s="5">
        <v>51.344439399999999</v>
      </c>
      <c r="C166" s="5">
        <v>142.93041453000001</v>
      </c>
      <c r="D166" s="5">
        <v>164.03041453</v>
      </c>
      <c r="E166" s="5">
        <v>6.3010267300000002</v>
      </c>
      <c r="F166" s="6">
        <v>8.8852232699999973</v>
      </c>
    </row>
    <row r="167" spans="1:6">
      <c r="A167" s="4">
        <v>3329</v>
      </c>
      <c r="B167" s="5">
        <v>51.264955999999998</v>
      </c>
      <c r="C167" s="5">
        <v>143.00989793000002</v>
      </c>
      <c r="D167" s="5">
        <v>164.10989793000002</v>
      </c>
      <c r="E167" s="5">
        <v>6.3010267300000002</v>
      </c>
      <c r="F167" s="6">
        <v>8.8852232699999973</v>
      </c>
    </row>
    <row r="168" spans="1:6">
      <c r="A168" s="4">
        <v>3330</v>
      </c>
      <c r="B168" s="5">
        <v>51.296783779999998</v>
      </c>
      <c r="C168" s="5">
        <v>142.97807015000001</v>
      </c>
      <c r="D168" s="5">
        <v>164.07807015</v>
      </c>
      <c r="E168" s="5">
        <v>6.3281112300000002</v>
      </c>
      <c r="F168" s="6">
        <v>8.8581387699999965</v>
      </c>
    </row>
    <row r="169" spans="1:6">
      <c r="A169" s="4">
        <v>3331</v>
      </c>
      <c r="B169" s="5">
        <v>51.512304260000001</v>
      </c>
      <c r="C169" s="5">
        <v>142.76254967</v>
      </c>
      <c r="D169" s="5">
        <v>163.86254966999999</v>
      </c>
      <c r="E169" s="5">
        <v>6.4317508800000001</v>
      </c>
      <c r="F169" s="6">
        <v>8.7544991199999984</v>
      </c>
    </row>
    <row r="170" spans="1:6">
      <c r="A170" s="4">
        <v>3332</v>
      </c>
      <c r="B170" s="5">
        <v>51.69729401</v>
      </c>
      <c r="C170" s="5">
        <v>142.57755992</v>
      </c>
      <c r="D170" s="5">
        <v>163.67755991999999</v>
      </c>
      <c r="E170" s="5">
        <v>6.5902664800000004</v>
      </c>
      <c r="F170" s="6">
        <v>8.5959835199999972</v>
      </c>
    </row>
    <row r="171" spans="1:6">
      <c r="A171" s="4">
        <v>3333</v>
      </c>
      <c r="B171" s="5">
        <v>51.900619970000001</v>
      </c>
      <c r="C171" s="5">
        <v>142.37423396</v>
      </c>
      <c r="D171" s="5">
        <v>163.47423395999999</v>
      </c>
      <c r="E171" s="5">
        <v>6.6933514399999998</v>
      </c>
      <c r="F171" s="6">
        <v>8.4928985599999969</v>
      </c>
    </row>
    <row r="172" spans="1:6">
      <c r="A172" s="4">
        <v>3334</v>
      </c>
      <c r="B172" s="5">
        <v>52.202398840000001</v>
      </c>
      <c r="C172" s="5">
        <v>142.07245509000001</v>
      </c>
      <c r="D172" s="5">
        <v>163.17245509</v>
      </c>
      <c r="E172" s="5">
        <v>6.4493465600000004</v>
      </c>
      <c r="F172" s="6">
        <v>8.7369034399999972</v>
      </c>
    </row>
    <row r="173" spans="1:6">
      <c r="A173" s="4">
        <v>3335</v>
      </c>
      <c r="B173" s="5">
        <v>52.403825959999999</v>
      </c>
      <c r="C173" s="5">
        <v>141.87102797</v>
      </c>
      <c r="D173" s="5">
        <v>162.97102796999999</v>
      </c>
      <c r="E173" s="5">
        <v>6.7318849399999996</v>
      </c>
      <c r="F173" s="6">
        <v>8.4543650599999971</v>
      </c>
    </row>
    <row r="174" spans="1:6">
      <c r="A174" s="4">
        <v>3336</v>
      </c>
      <c r="B174" s="5">
        <v>52.756718429999999</v>
      </c>
      <c r="C174" s="5">
        <v>141.5181355</v>
      </c>
      <c r="D174" s="5">
        <v>162.61813549999999</v>
      </c>
      <c r="E174" s="5">
        <v>6.9201510900000001</v>
      </c>
      <c r="F174" s="6">
        <v>8.2660989099999966</v>
      </c>
    </row>
    <row r="175" spans="1:6">
      <c r="A175" s="4">
        <v>3337</v>
      </c>
      <c r="B175" s="5">
        <v>53.156982759999998</v>
      </c>
      <c r="C175" s="5">
        <v>141.11787117</v>
      </c>
      <c r="D175" s="5">
        <v>162.21787117</v>
      </c>
      <c r="E175" s="5">
        <v>6.6024909000000003</v>
      </c>
      <c r="F175" s="6">
        <v>8.5837590999999982</v>
      </c>
    </row>
    <row r="176" spans="1:6">
      <c r="A176" s="4">
        <v>3338</v>
      </c>
      <c r="B176" s="5">
        <v>53.351568610000001</v>
      </c>
      <c r="C176" s="5">
        <v>140.92328531999999</v>
      </c>
      <c r="D176" s="5">
        <v>162.02328531999999</v>
      </c>
      <c r="E176" s="5">
        <v>6.8362993000000003</v>
      </c>
      <c r="F176" s="6">
        <v>8.3499506999999973</v>
      </c>
    </row>
    <row r="177" spans="1:6">
      <c r="A177" s="4">
        <v>3339</v>
      </c>
      <c r="B177" s="5">
        <v>53.499938880000002</v>
      </c>
      <c r="C177" s="5">
        <v>140.77491505</v>
      </c>
      <c r="D177" s="5">
        <v>161.87491505</v>
      </c>
      <c r="E177" s="5">
        <v>6.5478626599999998</v>
      </c>
      <c r="F177" s="6">
        <v>8.6383873399999977</v>
      </c>
    </row>
    <row r="178" spans="1:6">
      <c r="A178" s="4">
        <v>3340</v>
      </c>
      <c r="B178" s="5">
        <v>53.574620860000003</v>
      </c>
      <c r="C178" s="5">
        <v>140.70023307</v>
      </c>
      <c r="D178" s="5">
        <v>161.80023306999999</v>
      </c>
      <c r="E178" s="5">
        <v>6.5781781099999996</v>
      </c>
      <c r="F178" s="6">
        <v>8.6080718899999979</v>
      </c>
    </row>
    <row r="179" spans="1:6">
      <c r="A179" s="4">
        <v>3341</v>
      </c>
      <c r="B179" s="5">
        <v>53.710242719999997</v>
      </c>
      <c r="C179" s="5">
        <v>140.56461121000001</v>
      </c>
      <c r="D179" s="5">
        <v>161.66461121</v>
      </c>
      <c r="E179" s="5">
        <v>6.5596624800000001</v>
      </c>
      <c r="F179" s="6">
        <v>8.6265875199999975</v>
      </c>
    </row>
    <row r="180" spans="1:6">
      <c r="A180" s="4">
        <v>3342</v>
      </c>
      <c r="B180" s="5">
        <v>53.982395150000002</v>
      </c>
      <c r="C180" s="5">
        <v>140.29245878</v>
      </c>
      <c r="D180" s="5">
        <v>161.39245878</v>
      </c>
      <c r="E180" s="5">
        <v>6.5975836499999998</v>
      </c>
      <c r="F180" s="6">
        <v>8.5886663499999969</v>
      </c>
    </row>
    <row r="181" spans="1:6">
      <c r="A181" s="4">
        <v>3343</v>
      </c>
      <c r="B181" s="5">
        <v>54.280539849999997</v>
      </c>
      <c r="C181" s="5">
        <v>139.99431408000001</v>
      </c>
      <c r="D181" s="5">
        <v>161.09431408</v>
      </c>
      <c r="E181" s="5">
        <v>6.9324410500000004</v>
      </c>
      <c r="F181" s="6">
        <v>8.2538089499999963</v>
      </c>
    </row>
    <row r="182" spans="1:6">
      <c r="A182" s="4">
        <v>3344</v>
      </c>
      <c r="B182" s="5">
        <v>54.631799749999999</v>
      </c>
      <c r="C182" s="5">
        <v>139.64305418000001</v>
      </c>
      <c r="D182" s="5">
        <v>160.74305418</v>
      </c>
      <c r="E182" s="5">
        <v>6.8681547500000004</v>
      </c>
      <c r="F182" s="6">
        <v>8.3180952499999972</v>
      </c>
    </row>
    <row r="183" spans="1:6">
      <c r="A183" s="4">
        <v>3345</v>
      </c>
      <c r="B183" s="5">
        <v>55.019042040000002</v>
      </c>
      <c r="C183" s="5">
        <v>139.25581189000002</v>
      </c>
      <c r="D183" s="5">
        <v>160.35581189000001</v>
      </c>
      <c r="E183" s="5">
        <v>6.8528122099999997</v>
      </c>
      <c r="F183" s="6">
        <v>8.3334377899999978</v>
      </c>
    </row>
    <row r="184" spans="1:6">
      <c r="A184" s="4">
        <v>3346</v>
      </c>
      <c r="B184" s="5">
        <v>55.019042040000002</v>
      </c>
      <c r="C184" s="5">
        <v>139.25581189000002</v>
      </c>
      <c r="D184" s="5">
        <v>160.35581189000001</v>
      </c>
      <c r="E184" s="5">
        <v>6.8203979099999996</v>
      </c>
      <c r="F184" s="6">
        <v>8.3658520899999971</v>
      </c>
    </row>
    <row r="185" spans="1:6">
      <c r="A185" s="4">
        <v>3347</v>
      </c>
      <c r="B185" s="5">
        <v>55.796532149999997</v>
      </c>
      <c r="C185" s="5">
        <v>138.47832178000002</v>
      </c>
      <c r="D185" s="5">
        <v>159.57832178000001</v>
      </c>
      <c r="E185" s="5">
        <v>6.6681631000000001</v>
      </c>
      <c r="F185" s="6">
        <v>8.5180868999999966</v>
      </c>
    </row>
    <row r="186" spans="1:6">
      <c r="A186" s="4">
        <v>3348</v>
      </c>
      <c r="B186" s="5">
        <v>56.02767652</v>
      </c>
      <c r="C186" s="5">
        <v>138.24717741000001</v>
      </c>
      <c r="D186" s="5">
        <v>159.34717741</v>
      </c>
      <c r="E186" s="5">
        <v>6.79084501</v>
      </c>
      <c r="F186" s="6">
        <v>8.3954049899999976</v>
      </c>
    </row>
    <row r="187" spans="1:6">
      <c r="A187" s="4">
        <v>3349</v>
      </c>
      <c r="B187" s="5">
        <v>56.10691336</v>
      </c>
      <c r="C187" s="5">
        <v>138.16794057000001</v>
      </c>
      <c r="D187" s="5">
        <v>159.26794057000001</v>
      </c>
      <c r="E187" s="5">
        <v>6.7032319600000001</v>
      </c>
      <c r="F187" s="6">
        <v>8.4830180399999975</v>
      </c>
    </row>
    <row r="188" spans="1:6">
      <c r="A188" s="4">
        <v>3350</v>
      </c>
      <c r="B188" s="5">
        <v>56.304683060000002</v>
      </c>
      <c r="C188" s="5">
        <v>137.97017087</v>
      </c>
      <c r="D188" s="5">
        <v>159.07017087</v>
      </c>
      <c r="E188" s="5">
        <v>6.8033166500000002</v>
      </c>
      <c r="F188" s="6">
        <v>8.3829333499999983</v>
      </c>
    </row>
    <row r="189" spans="1:6">
      <c r="A189" s="4">
        <v>3351</v>
      </c>
      <c r="B189" s="5">
        <v>56.535608660000001</v>
      </c>
      <c r="C189" s="5">
        <v>137.73924527</v>
      </c>
      <c r="D189" s="5">
        <v>158.83924526999999</v>
      </c>
      <c r="E189" s="5">
        <v>6.7724498000000004</v>
      </c>
      <c r="F189" s="6">
        <v>8.4138001999999972</v>
      </c>
    </row>
    <row r="190" spans="1:6">
      <c r="A190" s="4">
        <v>3352</v>
      </c>
      <c r="B190" s="5">
        <v>56.732498210000003</v>
      </c>
      <c r="C190" s="5">
        <v>137.54235571999999</v>
      </c>
      <c r="D190" s="5">
        <v>158.64235571999998</v>
      </c>
      <c r="E190" s="5">
        <v>6.8391677900000003</v>
      </c>
      <c r="F190" s="6">
        <v>8.3470822099999964</v>
      </c>
    </row>
    <row r="191" spans="1:6">
      <c r="A191" s="4">
        <v>3353</v>
      </c>
      <c r="B191" s="5">
        <v>57.018071540000001</v>
      </c>
      <c r="C191" s="5">
        <v>137.25678239000001</v>
      </c>
      <c r="D191" s="5">
        <v>158.35678239000001</v>
      </c>
      <c r="E191" s="5">
        <v>6.8806257799999999</v>
      </c>
      <c r="F191" s="6">
        <v>8.3056242199999986</v>
      </c>
    </row>
    <row r="192" spans="1:6">
      <c r="A192" s="4">
        <v>3354</v>
      </c>
      <c r="B192" s="5">
        <v>57.390120060000001</v>
      </c>
      <c r="C192" s="5">
        <v>136.88473386999999</v>
      </c>
      <c r="D192" s="5">
        <v>157.98473386999999</v>
      </c>
      <c r="E192" s="5">
        <v>6.8862764299999997</v>
      </c>
      <c r="F192" s="6">
        <v>8.2999735699999988</v>
      </c>
    </row>
    <row r="193" spans="1:6">
      <c r="A193" s="4">
        <v>3355</v>
      </c>
      <c r="B193" s="5">
        <v>57.717088570000001</v>
      </c>
      <c r="C193" s="5">
        <v>136.55776536000002</v>
      </c>
      <c r="D193" s="5">
        <v>157.65776536000001</v>
      </c>
      <c r="E193" s="5">
        <v>7.0657728000000004</v>
      </c>
      <c r="F193" s="6">
        <v>8.1204771999999963</v>
      </c>
    </row>
    <row r="194" spans="1:6">
      <c r="A194" s="4">
        <v>3356</v>
      </c>
      <c r="B194" s="5">
        <v>58.007796059999997</v>
      </c>
      <c r="C194" s="5">
        <v>136.26705787</v>
      </c>
      <c r="D194" s="5">
        <v>157.36705787</v>
      </c>
      <c r="E194" s="5">
        <v>6.99768758</v>
      </c>
      <c r="F194" s="6">
        <v>8.1885624199999967</v>
      </c>
    </row>
    <row r="195" spans="1:6">
      <c r="A195" s="4">
        <v>3357</v>
      </c>
      <c r="B195" s="5">
        <v>58.300342370000003</v>
      </c>
      <c r="C195" s="5">
        <v>135.97451156</v>
      </c>
      <c r="D195" s="5">
        <v>157.07451155999999</v>
      </c>
      <c r="E195" s="5">
        <v>6.9862237199999999</v>
      </c>
      <c r="F195" s="6">
        <v>8.2000262799999977</v>
      </c>
    </row>
    <row r="196" spans="1:6">
      <c r="A196" s="4">
        <v>3358</v>
      </c>
      <c r="B196" s="5">
        <v>58.632957079999997</v>
      </c>
      <c r="C196" s="5">
        <v>135.64189685000002</v>
      </c>
      <c r="D196" s="5">
        <v>156.74189685000002</v>
      </c>
      <c r="E196" s="5">
        <v>6.8429464800000002</v>
      </c>
      <c r="F196" s="6">
        <v>8.3433035199999974</v>
      </c>
    </row>
    <row r="197" spans="1:6">
      <c r="A197" s="4">
        <v>3359</v>
      </c>
      <c r="B197" s="5">
        <v>58.89356403</v>
      </c>
      <c r="C197" s="5">
        <v>135.38128990000001</v>
      </c>
      <c r="D197" s="5">
        <v>156.48128990000001</v>
      </c>
      <c r="E197" s="5">
        <v>6.6689035199999998</v>
      </c>
      <c r="F197" s="6">
        <v>8.5173464799999969</v>
      </c>
    </row>
    <row r="198" spans="1:6">
      <c r="A198" s="4">
        <v>3360</v>
      </c>
      <c r="B198" s="5">
        <v>59.214851500000002</v>
      </c>
      <c r="C198" s="5">
        <v>135.06000243</v>
      </c>
      <c r="D198" s="5">
        <v>156.16000242999999</v>
      </c>
      <c r="E198" s="5">
        <v>6.6076182399999999</v>
      </c>
      <c r="F198" s="6">
        <v>8.5786317599999968</v>
      </c>
    </row>
    <row r="199" spans="1:6">
      <c r="A199" s="4">
        <v>3361</v>
      </c>
      <c r="B199" s="5">
        <v>59.57475591</v>
      </c>
      <c r="C199" s="5">
        <v>134.70009802000001</v>
      </c>
      <c r="D199" s="5">
        <v>155.80009802000001</v>
      </c>
      <c r="E199" s="5">
        <v>6.5591629999999999</v>
      </c>
      <c r="F199" s="6">
        <v>8.6270869999999977</v>
      </c>
    </row>
    <row r="200" spans="1:6">
      <c r="A200" s="4">
        <v>3362</v>
      </c>
      <c r="B200" s="5">
        <v>60.022329470000003</v>
      </c>
      <c r="C200" s="5">
        <v>134.25252446000002</v>
      </c>
      <c r="D200" s="5">
        <v>155.35252446000001</v>
      </c>
      <c r="E200" s="5">
        <v>6.7199809899999998</v>
      </c>
      <c r="F200" s="6">
        <v>8.4662690099999978</v>
      </c>
    </row>
    <row r="201" spans="1:6">
      <c r="A201" s="4">
        <v>3363</v>
      </c>
      <c r="B201" s="5">
        <v>60.440411279999999</v>
      </c>
      <c r="C201" s="5">
        <v>133.83444265</v>
      </c>
      <c r="D201" s="5">
        <v>154.93444264999999</v>
      </c>
      <c r="E201" s="5">
        <v>6.7373468299999999</v>
      </c>
      <c r="F201" s="6">
        <v>8.4489031699999977</v>
      </c>
    </row>
    <row r="202" spans="1:6">
      <c r="A202" s="4">
        <v>3364</v>
      </c>
      <c r="B202" s="5">
        <v>60.709300939999999</v>
      </c>
      <c r="C202" s="5">
        <v>133.56555299000001</v>
      </c>
      <c r="D202" s="5">
        <v>154.66555299000001</v>
      </c>
      <c r="E202" s="5">
        <v>6.7377113700000004</v>
      </c>
      <c r="F202" s="6">
        <v>8.4485386299999981</v>
      </c>
    </row>
    <row r="203" spans="1:6">
      <c r="A203" s="4">
        <v>3365</v>
      </c>
      <c r="B203" s="5">
        <v>60.905680259999997</v>
      </c>
      <c r="C203" s="5">
        <v>133.36917367000001</v>
      </c>
      <c r="D203" s="5">
        <v>154.46917367</v>
      </c>
      <c r="E203" s="5">
        <v>7.1687118099999996</v>
      </c>
      <c r="F203" s="6">
        <v>8.017538189999998</v>
      </c>
    </row>
    <row r="204" spans="1:6">
      <c r="A204" s="4">
        <v>3366</v>
      </c>
      <c r="B204" s="5">
        <v>61.078707340000001</v>
      </c>
      <c r="C204" s="5">
        <v>133.19614659000001</v>
      </c>
      <c r="D204" s="5">
        <v>154.29614659000001</v>
      </c>
      <c r="E204" s="5">
        <v>7.14397766</v>
      </c>
      <c r="F204" s="6">
        <v>8.0422723399999967</v>
      </c>
    </row>
    <row r="205" spans="1:6">
      <c r="A205" s="4">
        <v>3367</v>
      </c>
      <c r="B205" s="5">
        <v>61.30368</v>
      </c>
      <c r="C205" s="5">
        <v>132.97117393000002</v>
      </c>
      <c r="D205" s="5">
        <v>154.07117393000001</v>
      </c>
      <c r="E205" s="5">
        <v>6.6969649100000002</v>
      </c>
      <c r="F205" s="6">
        <v>8.4892850899999974</v>
      </c>
    </row>
    <row r="206" spans="1:6">
      <c r="A206" s="4">
        <v>3368</v>
      </c>
      <c r="B206" s="5">
        <v>61.613536920000001</v>
      </c>
      <c r="C206" s="5">
        <v>132.66131701</v>
      </c>
      <c r="D206" s="5">
        <v>153.76131701</v>
      </c>
      <c r="E206" s="5">
        <v>6.4939197200000001</v>
      </c>
      <c r="F206" s="6">
        <v>8.6923302799999966</v>
      </c>
    </row>
    <row r="207" spans="1:6">
      <c r="A207" s="4">
        <v>3369</v>
      </c>
      <c r="B207" s="5">
        <v>61.823095309999999</v>
      </c>
      <c r="C207" s="5">
        <v>132.45175862000002</v>
      </c>
      <c r="D207" s="5">
        <v>153.55175862000002</v>
      </c>
      <c r="E207" s="5">
        <v>6.3759133500000003</v>
      </c>
      <c r="F207" s="6">
        <v>8.8103366499999964</v>
      </c>
    </row>
    <row r="208" spans="1:6">
      <c r="A208" s="4">
        <v>3370</v>
      </c>
      <c r="B208" s="5">
        <v>62.157322280000002</v>
      </c>
      <c r="C208" s="5">
        <v>132.11753164999999</v>
      </c>
      <c r="D208" s="5">
        <v>153.21753164999998</v>
      </c>
      <c r="E208" s="5">
        <v>6.27931507</v>
      </c>
      <c r="F208" s="6">
        <v>8.9069349299999985</v>
      </c>
    </row>
    <row r="209" spans="1:6">
      <c r="A209" s="4">
        <v>3371</v>
      </c>
      <c r="B209" s="5">
        <v>62.593648850000001</v>
      </c>
      <c r="C209" s="5">
        <v>131.68120508000001</v>
      </c>
      <c r="D209" s="5">
        <v>152.78120508000001</v>
      </c>
      <c r="E209" s="5">
        <v>6.5970977599999996</v>
      </c>
      <c r="F209" s="6">
        <v>8.5891522399999971</v>
      </c>
    </row>
    <row r="210" spans="1:6">
      <c r="A210" s="4">
        <v>3372</v>
      </c>
      <c r="B210" s="5">
        <v>62.937828680000003</v>
      </c>
      <c r="C210" s="5">
        <v>131.33702525000001</v>
      </c>
      <c r="D210" s="5">
        <v>152.43702525</v>
      </c>
      <c r="E210" s="5">
        <v>6.5321165199999998</v>
      </c>
      <c r="F210" s="6">
        <v>8.6541334799999987</v>
      </c>
    </row>
    <row r="211" spans="1:6">
      <c r="A211" s="4">
        <v>3373</v>
      </c>
      <c r="B211" s="5">
        <v>63.198613250000001</v>
      </c>
      <c r="C211" s="5">
        <v>131.07624068000001</v>
      </c>
      <c r="D211" s="5">
        <v>152.17624068000001</v>
      </c>
      <c r="E211" s="5">
        <v>6.60323232</v>
      </c>
      <c r="F211" s="6">
        <v>8.5830176799999975</v>
      </c>
    </row>
    <row r="212" spans="1:6">
      <c r="A212" s="4">
        <v>3374</v>
      </c>
      <c r="B212" s="5">
        <v>63.48571106</v>
      </c>
      <c r="C212" s="5">
        <v>130.78914287000001</v>
      </c>
      <c r="D212" s="5">
        <v>151.88914287</v>
      </c>
      <c r="E212" s="5">
        <v>6.41871277</v>
      </c>
      <c r="F212" s="6">
        <v>8.7675372299999985</v>
      </c>
    </row>
    <row r="213" spans="1:6">
      <c r="A213" s="4">
        <v>3375</v>
      </c>
      <c r="B213" s="5">
        <v>63.691370280000001</v>
      </c>
      <c r="C213" s="5">
        <v>130.58348365000001</v>
      </c>
      <c r="D213" s="5">
        <v>151.68348365</v>
      </c>
      <c r="E213" s="5">
        <v>6.3216988699999996</v>
      </c>
      <c r="F213" s="6">
        <v>8.8645511299999988</v>
      </c>
    </row>
    <row r="214" spans="1:6">
      <c r="A214" s="4">
        <v>3376</v>
      </c>
      <c r="B214" s="5">
        <v>63.80815964</v>
      </c>
      <c r="C214" s="5">
        <v>130.46669429000002</v>
      </c>
      <c r="D214" s="5">
        <v>151.56669429000002</v>
      </c>
      <c r="E214" s="5">
        <v>6.3111841399999999</v>
      </c>
      <c r="F214" s="6">
        <v>8.8750658599999976</v>
      </c>
    </row>
    <row r="215" spans="1:6">
      <c r="A215" s="4">
        <v>3377</v>
      </c>
      <c r="B215" s="5">
        <v>63.759986140000002</v>
      </c>
      <c r="C215" s="5">
        <v>130.51486779000001</v>
      </c>
      <c r="D215" s="5">
        <v>151.61486779000001</v>
      </c>
      <c r="E215" s="5">
        <v>6.3227789799999998</v>
      </c>
      <c r="F215" s="6">
        <v>8.8634710199999986</v>
      </c>
    </row>
    <row r="216" spans="1:6">
      <c r="A216" s="4">
        <v>3378</v>
      </c>
      <c r="B216" s="5">
        <v>63.693673279999999</v>
      </c>
      <c r="C216" s="5">
        <v>130.58118065000002</v>
      </c>
      <c r="D216" s="5">
        <v>151.68118065000002</v>
      </c>
      <c r="E216" s="5">
        <v>6.2501350799999997</v>
      </c>
      <c r="F216" s="6">
        <v>8.9361149199999979</v>
      </c>
    </row>
    <row r="217" spans="1:6">
      <c r="A217" s="4">
        <v>3379</v>
      </c>
      <c r="B217" s="5">
        <v>63.803759239999998</v>
      </c>
      <c r="C217" s="5">
        <v>130.47109469</v>
      </c>
      <c r="D217" s="5">
        <v>151.57109469</v>
      </c>
      <c r="E217" s="5">
        <v>6.2501350799999997</v>
      </c>
      <c r="F217" s="6">
        <v>8.9361149199999979</v>
      </c>
    </row>
    <row r="218" spans="1:6">
      <c r="A218" s="4">
        <v>3380</v>
      </c>
      <c r="B218" s="5">
        <v>63.847094030000001</v>
      </c>
      <c r="C218" s="5">
        <v>130.42775990000001</v>
      </c>
      <c r="D218" s="5">
        <v>151.52775990000001</v>
      </c>
      <c r="E218" s="5">
        <v>6.2189462200000003</v>
      </c>
      <c r="F218" s="6">
        <v>8.9673037799999982</v>
      </c>
    </row>
    <row r="219" spans="1:6">
      <c r="A219" s="4">
        <v>3381</v>
      </c>
      <c r="B219" s="5">
        <v>63.997539349999997</v>
      </c>
      <c r="C219" s="5">
        <v>130.27731458</v>
      </c>
      <c r="D219" s="5">
        <v>151.37731457999999</v>
      </c>
      <c r="E219" s="5">
        <v>6.1847036199999996</v>
      </c>
      <c r="F219" s="6">
        <v>9.0015463799999971</v>
      </c>
    </row>
    <row r="220" spans="1:6">
      <c r="A220" s="4">
        <v>3382</v>
      </c>
      <c r="B220" s="5">
        <v>64.207900550000005</v>
      </c>
      <c r="C220" s="5">
        <v>130.06695338</v>
      </c>
      <c r="D220" s="5">
        <v>151.16695338</v>
      </c>
      <c r="E220" s="5">
        <v>6.177867</v>
      </c>
      <c r="F220" s="6">
        <v>9.0083829999999985</v>
      </c>
    </row>
    <row r="221" spans="1:6">
      <c r="A221" s="4">
        <v>3383</v>
      </c>
      <c r="B221" s="5">
        <v>64.398112690000005</v>
      </c>
      <c r="C221" s="5">
        <v>129.87674124</v>
      </c>
      <c r="D221" s="5">
        <v>150.97674124</v>
      </c>
      <c r="E221" s="5">
        <v>6.1135134000000004</v>
      </c>
      <c r="F221" s="6">
        <v>9.0727365999999972</v>
      </c>
    </row>
    <row r="222" spans="1:6">
      <c r="A222" s="4">
        <v>3384</v>
      </c>
      <c r="B222" s="5">
        <v>64.530322630000001</v>
      </c>
      <c r="C222" s="5">
        <v>129.74453130000001</v>
      </c>
      <c r="D222" s="5">
        <v>150.8445313</v>
      </c>
      <c r="E222" s="5">
        <v>6.1345639500000004</v>
      </c>
      <c r="F222" s="6">
        <v>9.0516860499999972</v>
      </c>
    </row>
    <row r="223" spans="1:6">
      <c r="A223" s="4">
        <v>3385</v>
      </c>
      <c r="B223" s="5">
        <v>64.826194049999998</v>
      </c>
      <c r="C223" s="5">
        <v>129.44865988000001</v>
      </c>
      <c r="D223" s="5">
        <v>150.54865988</v>
      </c>
      <c r="E223" s="5">
        <v>6.2458991700000004</v>
      </c>
      <c r="F223" s="6">
        <v>8.9403508299999963</v>
      </c>
    </row>
    <row r="224" spans="1:6">
      <c r="A224" s="4">
        <v>3386</v>
      </c>
      <c r="B224" s="5">
        <v>65.100869309999993</v>
      </c>
      <c r="C224" s="5">
        <v>129.17398462</v>
      </c>
      <c r="D224" s="5">
        <v>150.27398461999999</v>
      </c>
      <c r="E224" s="5">
        <v>6.3171329199999997</v>
      </c>
      <c r="F224" s="6">
        <v>8.8691170799999988</v>
      </c>
    </row>
    <row r="225" spans="1:6">
      <c r="A225" s="4">
        <v>3388</v>
      </c>
      <c r="B225" s="5">
        <v>65.100869309999993</v>
      </c>
      <c r="C225" s="5">
        <v>129.17398462</v>
      </c>
      <c r="D225" s="5">
        <v>150.27398461999999</v>
      </c>
      <c r="E225" s="5">
        <v>6.7984702700000001</v>
      </c>
      <c r="F225" s="6">
        <v>8.3877797299999983</v>
      </c>
    </row>
    <row r="226" spans="1:6">
      <c r="A226" s="4">
        <v>3389</v>
      </c>
      <c r="B226" s="5">
        <v>66.549379700000003</v>
      </c>
      <c r="C226" s="5">
        <v>127.72547423</v>
      </c>
      <c r="D226" s="5">
        <v>148.82547423</v>
      </c>
      <c r="E226" s="5">
        <v>6.7666718899999996</v>
      </c>
      <c r="F226" s="6">
        <v>8.419578109999998</v>
      </c>
    </row>
    <row r="227" spans="1:6">
      <c r="A227" s="4">
        <v>3390</v>
      </c>
      <c r="B227" s="5">
        <v>66.549379700000003</v>
      </c>
      <c r="C227" s="5">
        <v>127.72547423</v>
      </c>
      <c r="D227" s="5">
        <v>148.82547423</v>
      </c>
      <c r="E227" s="5">
        <v>6.7945843799999999</v>
      </c>
      <c r="F227" s="6">
        <v>8.3916656199999977</v>
      </c>
    </row>
    <row r="228" spans="1:6">
      <c r="A228" s="4">
        <v>3391</v>
      </c>
      <c r="B228" s="5">
        <v>66.709473650000007</v>
      </c>
      <c r="C228" s="5">
        <v>127.56538028</v>
      </c>
      <c r="D228" s="5">
        <v>148.66538027999999</v>
      </c>
      <c r="E228" s="5">
        <v>6.6513120900000002</v>
      </c>
      <c r="F228" s="6">
        <v>8.5349379099999965</v>
      </c>
    </row>
    <row r="229" spans="1:6">
      <c r="A229" s="4">
        <v>3392</v>
      </c>
      <c r="B229" s="5">
        <v>66.677868549999999</v>
      </c>
      <c r="C229" s="5">
        <v>127.59698538000001</v>
      </c>
      <c r="D229" s="5">
        <v>148.69698538</v>
      </c>
      <c r="E229" s="5">
        <v>6.5901032300000004</v>
      </c>
      <c r="F229" s="6">
        <v>8.5961467699999972</v>
      </c>
    </row>
    <row r="230" spans="1:6">
      <c r="A230" s="4">
        <v>3393</v>
      </c>
      <c r="B230" s="5">
        <v>66.502864509999995</v>
      </c>
      <c r="C230" s="5">
        <v>127.77198942000001</v>
      </c>
      <c r="D230" s="5">
        <v>148.87198942000001</v>
      </c>
      <c r="E230" s="5">
        <v>6.5775682199999999</v>
      </c>
      <c r="F230" s="6">
        <v>8.6086817799999977</v>
      </c>
    </row>
    <row r="231" spans="1:6">
      <c r="A231" s="4">
        <v>3394</v>
      </c>
      <c r="B231" s="5">
        <v>66.656794039999994</v>
      </c>
      <c r="C231" s="5">
        <v>127.61805989000001</v>
      </c>
      <c r="D231" s="5">
        <v>148.71805989000001</v>
      </c>
      <c r="E231" s="5">
        <v>6.5396396899999996</v>
      </c>
      <c r="F231" s="6">
        <v>8.646610309999998</v>
      </c>
    </row>
    <row r="232" spans="1:6">
      <c r="A232" s="4">
        <v>3395</v>
      </c>
      <c r="B232" s="5">
        <v>66.751038609999995</v>
      </c>
      <c r="C232" s="5">
        <v>127.52381532000001</v>
      </c>
      <c r="D232" s="5">
        <v>148.62381532000001</v>
      </c>
      <c r="E232" s="5">
        <v>6.6339762699999998</v>
      </c>
      <c r="F232" s="6">
        <v>8.5522737299999978</v>
      </c>
    </row>
    <row r="233" spans="1:6">
      <c r="A233" s="4">
        <v>3396</v>
      </c>
      <c r="B233" s="5">
        <v>66.713364100000007</v>
      </c>
      <c r="C233" s="5">
        <v>127.56148983</v>
      </c>
      <c r="D233" s="5">
        <v>148.66148982999999</v>
      </c>
      <c r="E233" s="5">
        <v>6.6892037799999997</v>
      </c>
      <c r="F233" s="6">
        <v>8.4970462199999979</v>
      </c>
    </row>
    <row r="234" spans="1:6">
      <c r="A234" s="4">
        <v>3397</v>
      </c>
      <c r="B234" s="5">
        <v>66.724909969999999</v>
      </c>
      <c r="C234" s="5">
        <v>127.54994396000001</v>
      </c>
      <c r="D234" s="5">
        <v>148.64994396</v>
      </c>
      <c r="E234" s="5">
        <v>6.6237806099999998</v>
      </c>
      <c r="F234" s="6">
        <v>8.5624693899999968</v>
      </c>
    </row>
    <row r="235" spans="1:6">
      <c r="A235" s="4">
        <v>3398</v>
      </c>
      <c r="B235" s="5">
        <v>67.000174130000005</v>
      </c>
      <c r="C235" s="5">
        <v>127.2746798</v>
      </c>
      <c r="D235" s="5">
        <v>148.3746798</v>
      </c>
      <c r="E235" s="5">
        <v>6.5546058900000004</v>
      </c>
      <c r="F235" s="6">
        <v>8.6316441099999963</v>
      </c>
    </row>
    <row r="236" spans="1:6">
      <c r="A236" s="4">
        <v>3399</v>
      </c>
      <c r="B236" s="5">
        <v>67.454520919999993</v>
      </c>
      <c r="C236" s="5">
        <v>126.82033301000001</v>
      </c>
      <c r="D236" s="5">
        <v>147.92033301000001</v>
      </c>
      <c r="E236" s="5">
        <v>6.5626747099999996</v>
      </c>
      <c r="F236" s="6">
        <v>8.623575289999998</v>
      </c>
    </row>
    <row r="237" spans="1:6">
      <c r="A237" s="4">
        <v>3400</v>
      </c>
      <c r="B237" s="5">
        <v>67.914326819999999</v>
      </c>
      <c r="C237" s="5">
        <v>126.36052711000001</v>
      </c>
      <c r="D237" s="5">
        <v>147.46052711000002</v>
      </c>
      <c r="E237" s="5">
        <v>6.6260020099999997</v>
      </c>
      <c r="F237" s="6">
        <v>8.560247989999997</v>
      </c>
    </row>
    <row r="238" spans="1:6">
      <c r="A238" s="4">
        <v>3401</v>
      </c>
      <c r="B238" s="5">
        <v>68.501706740000003</v>
      </c>
      <c r="C238" s="5">
        <v>125.77314719</v>
      </c>
      <c r="D238" s="5">
        <v>146.87314719</v>
      </c>
      <c r="E238" s="5">
        <v>6.6803744600000003</v>
      </c>
      <c r="F238" s="6">
        <v>8.5058755399999981</v>
      </c>
    </row>
    <row r="239" spans="1:6">
      <c r="A239" s="4">
        <v>3402</v>
      </c>
      <c r="B239" s="5">
        <v>69.04790088</v>
      </c>
      <c r="C239" s="5">
        <v>125.22695305000001</v>
      </c>
      <c r="D239" s="5">
        <v>146.32695305000001</v>
      </c>
      <c r="E239" s="5">
        <v>7.1603235200000004</v>
      </c>
      <c r="F239" s="6">
        <v>8.0259264799999972</v>
      </c>
    </row>
    <row r="240" spans="1:6">
      <c r="A240" s="4">
        <v>3403</v>
      </c>
      <c r="B240" s="5">
        <v>69.573268990000003</v>
      </c>
      <c r="C240" s="5">
        <v>124.70158494</v>
      </c>
      <c r="D240" s="5">
        <v>145.80158494</v>
      </c>
      <c r="E240" s="5">
        <v>7.4737423300000003</v>
      </c>
      <c r="F240" s="6">
        <v>7.7125076699999973</v>
      </c>
    </row>
    <row r="241" spans="1:6">
      <c r="A241" s="4">
        <v>3404</v>
      </c>
      <c r="B241" s="5">
        <v>69.946638609999994</v>
      </c>
      <c r="C241" s="5">
        <v>124.32821532000001</v>
      </c>
      <c r="D241" s="5">
        <v>145.42821532000002</v>
      </c>
      <c r="E241" s="5">
        <v>7.6606955399999999</v>
      </c>
      <c r="F241" s="6">
        <v>7.5255544599999977</v>
      </c>
    </row>
    <row r="242" spans="1:6">
      <c r="A242" s="4">
        <v>3405</v>
      </c>
      <c r="B242" s="5">
        <v>70.273786540000003</v>
      </c>
      <c r="C242" s="5">
        <v>124.00106739</v>
      </c>
      <c r="D242" s="5">
        <v>145.10106739</v>
      </c>
      <c r="E242" s="5">
        <v>7.6941161500000002</v>
      </c>
      <c r="F242" s="6">
        <v>7.4921338499999974</v>
      </c>
    </row>
    <row r="243" spans="1:6">
      <c r="A243" s="4">
        <v>3406</v>
      </c>
      <c r="B243" s="5">
        <v>70.637466759999995</v>
      </c>
      <c r="C243" s="5">
        <v>123.63738717000001</v>
      </c>
      <c r="D243" s="5">
        <v>144.73738717000001</v>
      </c>
      <c r="E243" s="5">
        <v>7.7690872500000001</v>
      </c>
      <c r="F243" s="6">
        <v>7.4171627499999975</v>
      </c>
    </row>
    <row r="244" spans="1:6">
      <c r="A244" s="4">
        <v>3407</v>
      </c>
      <c r="B244" s="5">
        <v>70.942010249999996</v>
      </c>
      <c r="C244" s="5">
        <v>123.33284368000001</v>
      </c>
      <c r="D244" s="5">
        <v>144.43284368000002</v>
      </c>
      <c r="E244" s="5">
        <v>7.86164576</v>
      </c>
      <c r="F244" s="6">
        <v>7.3246042399999975</v>
      </c>
    </row>
    <row r="245" spans="1:6">
      <c r="A245" s="4">
        <v>3408</v>
      </c>
      <c r="B245" s="5">
        <v>70.942010249999996</v>
      </c>
      <c r="C245" s="5">
        <v>123.33284368000001</v>
      </c>
      <c r="D245" s="5">
        <v>144.43284368000002</v>
      </c>
      <c r="E245" s="5">
        <v>7.8887278600000004</v>
      </c>
      <c r="F245" s="6">
        <v>7.2975221399999972</v>
      </c>
    </row>
    <row r="246" spans="1:6">
      <c r="A246" s="4">
        <v>3409</v>
      </c>
      <c r="B246" s="5">
        <v>71.676628620000002</v>
      </c>
      <c r="C246" s="5">
        <v>122.59822531</v>
      </c>
      <c r="D246" s="5">
        <v>143.69822531</v>
      </c>
      <c r="E246" s="5">
        <v>7.6885092100000003</v>
      </c>
      <c r="F246" s="6">
        <v>7.4977407899999973</v>
      </c>
    </row>
    <row r="247" spans="1:6">
      <c r="A247" s="4">
        <v>3410</v>
      </c>
      <c r="B247" s="5">
        <v>72.323661040000005</v>
      </c>
      <c r="C247" s="5">
        <v>121.95119289</v>
      </c>
      <c r="D247" s="5">
        <v>143.05119289000001</v>
      </c>
      <c r="E247" s="5">
        <v>7.9238079700000004</v>
      </c>
      <c r="F247" s="6">
        <v>7.2624420299999972</v>
      </c>
    </row>
    <row r="248" spans="1:6">
      <c r="A248" s="4">
        <v>3411</v>
      </c>
      <c r="B248" s="5">
        <v>72.585251290000002</v>
      </c>
      <c r="C248" s="5">
        <v>121.68960264</v>
      </c>
      <c r="D248" s="5">
        <v>142.78960264</v>
      </c>
      <c r="E248" s="5">
        <v>7.9591367699999997</v>
      </c>
      <c r="F248" s="6">
        <v>7.2271132299999978</v>
      </c>
    </row>
    <row r="249" spans="1:6">
      <c r="A249" s="4">
        <v>3412</v>
      </c>
      <c r="B249" s="5">
        <v>73.204489929999994</v>
      </c>
      <c r="C249" s="5">
        <v>121.07036400000001</v>
      </c>
      <c r="D249" s="5">
        <v>142.17036400000001</v>
      </c>
      <c r="E249" s="5">
        <v>7.9255418899999999</v>
      </c>
      <c r="F249" s="6">
        <v>7.2607081099999977</v>
      </c>
    </row>
    <row r="250" spans="1:6">
      <c r="A250" s="4">
        <v>3413</v>
      </c>
      <c r="B250" s="5">
        <v>73.206878450000005</v>
      </c>
      <c r="C250" s="5">
        <v>121.06797548</v>
      </c>
      <c r="D250" s="5">
        <v>142.16797548</v>
      </c>
      <c r="E250" s="5">
        <v>8.0539137099999998</v>
      </c>
      <c r="F250" s="6">
        <v>7.1323362899999978</v>
      </c>
    </row>
    <row r="251" spans="1:6">
      <c r="A251" s="4">
        <v>3414</v>
      </c>
      <c r="B251" s="5">
        <v>73.197467889999999</v>
      </c>
      <c r="C251" s="5">
        <v>121.07738604000001</v>
      </c>
      <c r="D251" s="5">
        <v>142.17738604000002</v>
      </c>
      <c r="E251" s="5">
        <v>7.9522915699999999</v>
      </c>
      <c r="F251" s="6">
        <v>7.2339584299999977</v>
      </c>
    </row>
    <row r="252" spans="1:6">
      <c r="A252" s="4">
        <v>3415</v>
      </c>
      <c r="B252" s="5">
        <v>73.193496109999998</v>
      </c>
      <c r="C252" s="5">
        <v>121.08135782000001</v>
      </c>
      <c r="D252" s="5">
        <v>142.18135782000002</v>
      </c>
      <c r="E252" s="5">
        <v>7.9591367699999997</v>
      </c>
      <c r="F252" s="6">
        <v>7.2271132299999978</v>
      </c>
    </row>
    <row r="253" spans="1:6">
      <c r="A253" s="4">
        <v>3416</v>
      </c>
      <c r="B253" s="5">
        <v>73.258668060000005</v>
      </c>
      <c r="C253" s="5">
        <v>121.01618587</v>
      </c>
      <c r="D253" s="5">
        <v>142.11618587000001</v>
      </c>
      <c r="E253" s="5">
        <v>7.86192432</v>
      </c>
      <c r="F253" s="6">
        <v>7.3243256799999976</v>
      </c>
    </row>
    <row r="254" spans="1:6">
      <c r="A254" s="4">
        <v>3417</v>
      </c>
      <c r="B254" s="5">
        <v>73.472949580000005</v>
      </c>
      <c r="C254" s="5">
        <v>120.80190435</v>
      </c>
      <c r="D254" s="5">
        <v>141.90190435</v>
      </c>
      <c r="E254" s="5">
        <v>7.8198327599999997</v>
      </c>
      <c r="F254" s="6">
        <v>7.3664172399999979</v>
      </c>
    </row>
    <row r="255" spans="1:6">
      <c r="A255" s="4">
        <v>3418</v>
      </c>
      <c r="B255" s="5">
        <v>73.705594599999998</v>
      </c>
      <c r="C255" s="5">
        <v>120.56925933000001</v>
      </c>
      <c r="D255" s="5">
        <v>141.66925933000002</v>
      </c>
      <c r="E255" s="5">
        <v>7.7610970500000001</v>
      </c>
      <c r="F255" s="6">
        <v>7.4251529499999975</v>
      </c>
    </row>
    <row r="256" spans="1:6">
      <c r="A256" s="4">
        <v>3419</v>
      </c>
      <c r="B256" s="5">
        <v>74.14364707</v>
      </c>
      <c r="C256" s="5">
        <v>120.13120686000001</v>
      </c>
      <c r="D256" s="5">
        <v>141.23120686000001</v>
      </c>
      <c r="E256" s="5">
        <v>7.9868770400000004</v>
      </c>
      <c r="F256" s="6">
        <v>7.1993729599999972</v>
      </c>
    </row>
    <row r="257" spans="1:6">
      <c r="A257" s="4">
        <v>3420</v>
      </c>
      <c r="B257" s="5">
        <v>74.371929559999998</v>
      </c>
      <c r="C257" s="5">
        <v>119.90292437000001</v>
      </c>
      <c r="D257" s="5">
        <v>141.00292437000002</v>
      </c>
      <c r="E257" s="5">
        <v>8.4507300500000007</v>
      </c>
      <c r="F257" s="6">
        <v>6.7355199499999969</v>
      </c>
    </row>
    <row r="258" spans="1:6">
      <c r="A258" s="4">
        <v>3421</v>
      </c>
      <c r="B258" s="5">
        <v>74.371929559999998</v>
      </c>
      <c r="C258" s="5">
        <v>119.90292437000001</v>
      </c>
      <c r="D258" s="5">
        <v>141.00292437000002</v>
      </c>
      <c r="E258" s="5">
        <v>9.0317139900000001</v>
      </c>
      <c r="F258" s="6">
        <v>6.1545360099999975</v>
      </c>
    </row>
    <row r="259" spans="1:6">
      <c r="A259" s="4">
        <v>3422</v>
      </c>
      <c r="B259" s="5">
        <v>74.754116699999997</v>
      </c>
      <c r="C259" s="5">
        <v>119.52073723000001</v>
      </c>
      <c r="D259" s="5">
        <v>140.62073723</v>
      </c>
      <c r="E259" s="5">
        <v>8.7617815799999992</v>
      </c>
      <c r="F259" s="6">
        <v>6.4244684199999984</v>
      </c>
    </row>
    <row r="260" spans="1:6">
      <c r="A260" s="4">
        <v>3423</v>
      </c>
      <c r="B260" s="5">
        <v>75.077441309999998</v>
      </c>
      <c r="C260" s="5">
        <v>119.19741262000001</v>
      </c>
      <c r="D260" s="5">
        <v>140.29741262000002</v>
      </c>
      <c r="E260" s="5">
        <v>8.7398741599999994</v>
      </c>
      <c r="F260" s="6">
        <v>6.4463758399999982</v>
      </c>
    </row>
    <row r="261" spans="1:6">
      <c r="A261" s="4">
        <v>3424</v>
      </c>
      <c r="B261" s="5">
        <v>75.372637569999995</v>
      </c>
      <c r="C261" s="5">
        <v>118.90221636000001</v>
      </c>
      <c r="D261" s="5">
        <v>140.00221636000001</v>
      </c>
      <c r="E261" s="5">
        <v>8.5870320699999994</v>
      </c>
      <c r="F261" s="6">
        <v>6.5992179299999982</v>
      </c>
    </row>
    <row r="262" spans="1:6">
      <c r="A262" s="4">
        <v>3425</v>
      </c>
      <c r="B262" s="5">
        <v>75.734926389999998</v>
      </c>
      <c r="C262" s="5">
        <v>118.53992754000001</v>
      </c>
      <c r="D262" s="5">
        <v>139.63992754</v>
      </c>
      <c r="E262" s="5">
        <v>8.8979847599999999</v>
      </c>
      <c r="F262" s="6">
        <v>6.2882652399999976</v>
      </c>
    </row>
    <row r="263" spans="1:6">
      <c r="A263" s="4">
        <v>3426</v>
      </c>
      <c r="B263" s="5">
        <v>75.920276259999994</v>
      </c>
      <c r="C263" s="5">
        <v>118.35457767000001</v>
      </c>
      <c r="D263" s="5">
        <v>139.45457767000002</v>
      </c>
      <c r="E263" s="5">
        <v>9.7969996500000001</v>
      </c>
      <c r="F263" s="6">
        <v>5.3892503499999975</v>
      </c>
    </row>
    <row r="264" spans="1:6">
      <c r="A264" s="4">
        <v>3427</v>
      </c>
      <c r="B264" s="5">
        <v>76.055857200000005</v>
      </c>
      <c r="C264" s="5">
        <v>118.21899673</v>
      </c>
      <c r="D264" s="5">
        <v>139.31899673000001</v>
      </c>
      <c r="E264" s="5">
        <v>8.5531007999999993</v>
      </c>
      <c r="F264" s="6">
        <v>6.6331491999999983</v>
      </c>
    </row>
    <row r="265" spans="1:6">
      <c r="A265" s="4">
        <v>3428</v>
      </c>
      <c r="B265" s="5">
        <v>75.935411419999994</v>
      </c>
      <c r="C265" s="5">
        <v>118.33944251000001</v>
      </c>
      <c r="D265" s="5">
        <v>139.43944251000002</v>
      </c>
      <c r="E265" s="5">
        <v>8.8757382600000003</v>
      </c>
      <c r="F265" s="6">
        <v>6.3105117399999973</v>
      </c>
    </row>
    <row r="266" spans="1:6">
      <c r="A266" s="4">
        <v>3429</v>
      </c>
      <c r="B266" s="5">
        <v>75.905616510000002</v>
      </c>
      <c r="C266" s="5">
        <v>118.36923742</v>
      </c>
      <c r="D266" s="5">
        <v>139.46923742000001</v>
      </c>
      <c r="E266" s="5">
        <v>8.8720474399999993</v>
      </c>
      <c r="F266" s="6">
        <v>6.3142025599999982</v>
      </c>
    </row>
    <row r="267" spans="1:6">
      <c r="A267" s="4">
        <v>3430</v>
      </c>
      <c r="B267" s="5">
        <v>76.059604230000005</v>
      </c>
      <c r="C267" s="5">
        <v>118.2152497</v>
      </c>
      <c r="D267" s="5">
        <v>139.31524970000001</v>
      </c>
      <c r="E267" s="5">
        <v>8.7743689600000003</v>
      </c>
      <c r="F267" s="6">
        <v>6.4118810399999973</v>
      </c>
    </row>
    <row r="268" spans="1:6">
      <c r="A268" s="4">
        <v>3431</v>
      </c>
      <c r="B268" s="5">
        <v>76.305725069999994</v>
      </c>
      <c r="C268" s="5">
        <v>117.96912886000001</v>
      </c>
      <c r="D268" s="5">
        <v>139.06912886000001</v>
      </c>
      <c r="E268" s="5">
        <v>8.6354790500000007</v>
      </c>
      <c r="F268" s="6">
        <v>6.5507709499999969</v>
      </c>
    </row>
    <row r="269" spans="1:6">
      <c r="A269" s="4">
        <v>3432</v>
      </c>
      <c r="B269" s="5">
        <v>76.515063040000001</v>
      </c>
      <c r="C269" s="5">
        <v>117.75979089</v>
      </c>
      <c r="D269" s="5">
        <v>138.85979089</v>
      </c>
      <c r="E269" s="5">
        <v>8.75806386</v>
      </c>
      <c r="F269" s="6">
        <v>6.4281861399999976</v>
      </c>
    </row>
    <row r="270" spans="1:6">
      <c r="A270" s="4">
        <v>3433</v>
      </c>
      <c r="B270" s="5">
        <v>77.117844450000007</v>
      </c>
      <c r="C270" s="5">
        <v>117.15700948</v>
      </c>
      <c r="D270" s="5">
        <v>138.25700947999999</v>
      </c>
      <c r="E270" s="5">
        <v>9.4404821699999992</v>
      </c>
      <c r="F270" s="6">
        <v>5.7457678299999984</v>
      </c>
    </row>
    <row r="271" spans="1:6">
      <c r="A271" s="4">
        <v>3434</v>
      </c>
      <c r="B271" s="5">
        <v>77.117844450000007</v>
      </c>
      <c r="C271" s="5">
        <v>117.15700948</v>
      </c>
      <c r="D271" s="5">
        <v>138.25700947999999</v>
      </c>
      <c r="E271" s="5">
        <v>9.67639183</v>
      </c>
      <c r="F271" s="6">
        <v>5.5098581699999976</v>
      </c>
    </row>
    <row r="272" spans="1:6">
      <c r="A272" s="4">
        <v>3435</v>
      </c>
      <c r="B272" s="5">
        <v>78.030940419999993</v>
      </c>
      <c r="C272" s="5">
        <v>116.24391351000001</v>
      </c>
      <c r="D272" s="5">
        <v>137.34391351000002</v>
      </c>
      <c r="E272" s="5">
        <v>9.9951510500000005</v>
      </c>
      <c r="F272" s="6">
        <v>5.1910989499999971</v>
      </c>
    </row>
    <row r="273" spans="1:6">
      <c r="A273" s="4">
        <v>3437</v>
      </c>
      <c r="B273" s="5">
        <v>79.073196859999996</v>
      </c>
      <c r="C273" s="5">
        <v>115.20165707000001</v>
      </c>
      <c r="D273" s="5">
        <v>136.30165707</v>
      </c>
      <c r="E273" s="5">
        <v>9.7618206900000004</v>
      </c>
      <c r="F273" s="6">
        <v>5.4244293099999972</v>
      </c>
    </row>
    <row r="274" spans="1:6">
      <c r="A274" s="4">
        <v>3438</v>
      </c>
      <c r="B274" s="5">
        <v>79.261622680000002</v>
      </c>
      <c r="C274" s="5">
        <v>115.01323125</v>
      </c>
      <c r="D274" s="5">
        <v>136.11323125000001</v>
      </c>
      <c r="E274" s="5">
        <v>10.149703499999999</v>
      </c>
      <c r="F274" s="6">
        <v>5.0365464999999983</v>
      </c>
    </row>
    <row r="275" spans="1:6">
      <c r="A275" s="4">
        <v>3439</v>
      </c>
      <c r="B275" s="5">
        <v>79.312407960000002</v>
      </c>
      <c r="C275" s="5">
        <v>114.96244597</v>
      </c>
      <c r="D275" s="5">
        <v>136.06244597</v>
      </c>
      <c r="E275" s="5">
        <v>10.128747199999999</v>
      </c>
      <c r="F275" s="6">
        <v>5.0575027999999982</v>
      </c>
    </row>
    <row r="276" spans="1:6">
      <c r="A276" s="4">
        <v>3440</v>
      </c>
      <c r="B276" s="5">
        <v>79.402071739999997</v>
      </c>
      <c r="C276" s="5">
        <v>114.87278219000001</v>
      </c>
      <c r="D276" s="5">
        <v>135.97278219</v>
      </c>
      <c r="E276" s="5">
        <v>9.8307312099999997</v>
      </c>
      <c r="F276" s="6">
        <v>5.3555187899999979</v>
      </c>
    </row>
    <row r="277" spans="1:6">
      <c r="A277" s="4">
        <v>3441</v>
      </c>
      <c r="B277" s="5">
        <v>79.417946520000001</v>
      </c>
      <c r="C277" s="5">
        <v>114.85690741000001</v>
      </c>
      <c r="D277" s="5">
        <v>135.95690741000001</v>
      </c>
      <c r="E277" s="5">
        <v>9.8995851899999998</v>
      </c>
      <c r="F277" s="6">
        <v>5.2866648099999978</v>
      </c>
    </row>
    <row r="278" spans="1:6">
      <c r="A278" s="4">
        <v>3442</v>
      </c>
      <c r="B278" s="5">
        <v>79.452410889999996</v>
      </c>
      <c r="C278" s="5">
        <v>114.82244304000001</v>
      </c>
      <c r="D278" s="5">
        <v>135.92244304000002</v>
      </c>
      <c r="E278" s="5">
        <v>10.109042690000001</v>
      </c>
      <c r="F278" s="6">
        <v>5.0772073099999968</v>
      </c>
    </row>
    <row r="279" spans="1:6">
      <c r="A279" s="4">
        <v>3443</v>
      </c>
      <c r="B279" s="5">
        <v>79.484023570000005</v>
      </c>
      <c r="C279" s="5">
        <v>114.79083036</v>
      </c>
      <c r="D279" s="5">
        <v>135.89083036</v>
      </c>
      <c r="E279" s="5">
        <v>10.254004180000001</v>
      </c>
      <c r="F279" s="6">
        <v>4.9322458199999968</v>
      </c>
    </row>
    <row r="280" spans="1:6">
      <c r="A280" s="4">
        <v>3444</v>
      </c>
      <c r="B280" s="5">
        <v>79.655507110000002</v>
      </c>
      <c r="C280" s="5">
        <v>114.61934682</v>
      </c>
      <c r="D280" s="5">
        <v>135.71934682</v>
      </c>
      <c r="E280" s="5">
        <v>10.318930959999999</v>
      </c>
      <c r="F280" s="6">
        <v>4.8673190399999982</v>
      </c>
    </row>
    <row r="281" spans="1:6">
      <c r="A281" s="4">
        <v>3445</v>
      </c>
      <c r="B281" s="5">
        <v>79.856186719999997</v>
      </c>
      <c r="C281" s="5">
        <v>114.41866721000001</v>
      </c>
      <c r="D281" s="5">
        <v>135.51866721000002</v>
      </c>
      <c r="E281" s="5">
        <v>10.32301856</v>
      </c>
      <c r="F281" s="6">
        <v>4.8632314399999981</v>
      </c>
    </row>
    <row r="282" spans="1:6">
      <c r="A282" s="4">
        <v>3446</v>
      </c>
      <c r="B282" s="5">
        <v>79.815423330000002</v>
      </c>
      <c r="C282" s="5">
        <v>114.4594306</v>
      </c>
      <c r="D282" s="5">
        <v>135.55943060000001</v>
      </c>
      <c r="E282" s="5">
        <v>10.71728205</v>
      </c>
      <c r="F282" s="6">
        <v>4.4689679499999979</v>
      </c>
    </row>
    <row r="283" spans="1:6">
      <c r="A283" s="4">
        <v>3447</v>
      </c>
      <c r="B283" s="5">
        <v>79.815423330000002</v>
      </c>
      <c r="C283" s="5">
        <v>114.4594306</v>
      </c>
      <c r="D283" s="5">
        <v>135.55943060000001</v>
      </c>
      <c r="E283" s="5">
        <v>10.11610089</v>
      </c>
      <c r="F283" s="6">
        <v>5.0701491099999973</v>
      </c>
    </row>
    <row r="284" spans="1:6">
      <c r="A284" s="4">
        <v>3449</v>
      </c>
      <c r="B284" s="5">
        <v>79.754685019999997</v>
      </c>
      <c r="C284" s="5">
        <v>114.52016891000001</v>
      </c>
      <c r="D284" s="5">
        <v>135.62016891000002</v>
      </c>
      <c r="E284" s="5">
        <v>10.06737154</v>
      </c>
      <c r="F284" s="6">
        <v>5.1188784599999977</v>
      </c>
    </row>
    <row r="285" spans="1:6">
      <c r="A285" s="4">
        <v>3450</v>
      </c>
      <c r="B285" s="5">
        <v>79.754685019999997</v>
      </c>
      <c r="C285" s="5">
        <v>114.52016891000001</v>
      </c>
      <c r="D285" s="5">
        <v>135.62016891000002</v>
      </c>
      <c r="E285" s="5">
        <v>10.25736081</v>
      </c>
      <c r="F285" s="6">
        <v>4.9288891899999978</v>
      </c>
    </row>
    <row r="286" spans="1:6">
      <c r="A286" s="4">
        <v>3451</v>
      </c>
      <c r="B286" s="5">
        <v>80.554711130000001</v>
      </c>
      <c r="C286" s="5">
        <v>113.7201428</v>
      </c>
      <c r="D286" s="5">
        <v>134.82014280000001</v>
      </c>
      <c r="E286" s="5">
        <v>10.489521440000001</v>
      </c>
      <c r="F286" s="6">
        <v>4.6967285599999968</v>
      </c>
    </row>
    <row r="287" spans="1:6">
      <c r="A287" s="4">
        <v>3452</v>
      </c>
      <c r="B287" s="5">
        <v>81.356338859999994</v>
      </c>
      <c r="C287" s="5">
        <v>112.91851507000001</v>
      </c>
      <c r="D287" s="5">
        <v>134.01851507000001</v>
      </c>
      <c r="E287" s="5">
        <v>10.882816869999999</v>
      </c>
      <c r="F287" s="6">
        <v>4.3034331299999984</v>
      </c>
    </row>
    <row r="288" spans="1:6">
      <c r="A288" s="4">
        <v>3453</v>
      </c>
      <c r="B288" s="5">
        <v>82.277596919999993</v>
      </c>
      <c r="C288" s="5">
        <v>111.99725701000001</v>
      </c>
      <c r="D288" s="5">
        <v>133.09725701000002</v>
      </c>
      <c r="E288" s="5">
        <v>10.185980130000001</v>
      </c>
      <c r="F288" s="6">
        <v>5.0002698699999968</v>
      </c>
    </row>
    <row r="289" spans="1:6">
      <c r="A289" s="4">
        <v>3454</v>
      </c>
      <c r="B289" s="5">
        <v>83.356025669999994</v>
      </c>
      <c r="C289" s="5">
        <v>110.91882826000001</v>
      </c>
      <c r="D289" s="5">
        <v>132.01882826000002</v>
      </c>
      <c r="E289" s="5">
        <v>9.7743640999999997</v>
      </c>
      <c r="F289" s="6">
        <v>5.4118858999999979</v>
      </c>
    </row>
    <row r="290" spans="1:6">
      <c r="A290" s="4">
        <v>3455</v>
      </c>
      <c r="B290" s="5">
        <v>84.313315130000007</v>
      </c>
      <c r="C290" s="5">
        <v>109.9615388</v>
      </c>
      <c r="D290" s="5">
        <v>131.06153879999999</v>
      </c>
      <c r="E290" s="5">
        <v>10.293358120000001</v>
      </c>
      <c r="F290" s="6">
        <v>4.892891879999997</v>
      </c>
    </row>
    <row r="291" spans="1:6">
      <c r="A291" s="4">
        <v>3456</v>
      </c>
      <c r="B291" s="5">
        <v>85.201841689999995</v>
      </c>
      <c r="C291" s="5">
        <v>109.07301224000001</v>
      </c>
      <c r="D291" s="5">
        <v>130.17301224000002</v>
      </c>
      <c r="E291" s="5">
        <v>10.860977330000001</v>
      </c>
      <c r="F291" s="6">
        <v>4.3252726699999968</v>
      </c>
    </row>
    <row r="292" spans="1:6">
      <c r="A292" s="4">
        <v>3457</v>
      </c>
      <c r="B292" s="5">
        <v>86.278949109999999</v>
      </c>
      <c r="C292" s="5">
        <v>107.99590482000001</v>
      </c>
      <c r="D292" s="5">
        <v>129.09590482000002</v>
      </c>
      <c r="E292" s="5">
        <v>10.792525789999999</v>
      </c>
      <c r="F292" s="6">
        <v>4.3937242099999985</v>
      </c>
    </row>
    <row r="293" spans="1:6">
      <c r="A293" s="4">
        <v>3458</v>
      </c>
      <c r="B293" s="5">
        <v>87.175862769999995</v>
      </c>
      <c r="C293" s="5">
        <v>107.09899116000001</v>
      </c>
      <c r="D293" s="5">
        <v>128.19899116000002</v>
      </c>
      <c r="E293" s="5">
        <v>10.86501136</v>
      </c>
      <c r="F293" s="6">
        <v>4.3212386399999971</v>
      </c>
    </row>
    <row r="294" spans="1:6">
      <c r="A294" s="4">
        <v>3459</v>
      </c>
      <c r="B294" s="5">
        <v>87.175862769999995</v>
      </c>
      <c r="C294" s="5">
        <v>107.09899116000001</v>
      </c>
      <c r="D294" s="5">
        <v>128.19899116000002</v>
      </c>
      <c r="E294" s="5">
        <v>11.021502399999999</v>
      </c>
      <c r="F294" s="6">
        <v>4.1647475999999983</v>
      </c>
    </row>
    <row r="295" spans="1:6">
      <c r="A295" s="4">
        <v>3460</v>
      </c>
      <c r="B295" s="5">
        <v>88.909901320000003</v>
      </c>
      <c r="C295" s="5">
        <v>105.36495261</v>
      </c>
      <c r="D295" s="5">
        <v>126.46495261000001</v>
      </c>
      <c r="E295" s="5">
        <v>11.09156512</v>
      </c>
      <c r="F295" s="6">
        <v>4.0946848799999973</v>
      </c>
    </row>
    <row r="296" spans="1:6">
      <c r="A296" s="4">
        <v>3461</v>
      </c>
      <c r="B296" s="5">
        <v>89.576814690000006</v>
      </c>
      <c r="C296" s="5">
        <v>104.69803924</v>
      </c>
      <c r="D296" s="5">
        <v>125.79803924000001</v>
      </c>
      <c r="E296" s="5">
        <v>11.19770407</v>
      </c>
      <c r="F296" s="6">
        <v>3.9885459299999972</v>
      </c>
    </row>
    <row r="297" spans="1:6">
      <c r="A297" s="4">
        <v>3462</v>
      </c>
      <c r="B297" s="5">
        <v>90.146997970000001</v>
      </c>
      <c r="C297" s="5">
        <v>104.12785596000001</v>
      </c>
      <c r="D297" s="5">
        <v>125.22785596</v>
      </c>
      <c r="E297" s="5">
        <v>11.090333210000001</v>
      </c>
      <c r="F297" s="6">
        <v>4.0959167899999969</v>
      </c>
    </row>
    <row r="298" spans="1:6">
      <c r="A298" s="4">
        <v>3463</v>
      </c>
      <c r="B298" s="5">
        <v>90.533189300000004</v>
      </c>
      <c r="C298" s="5">
        <v>103.74166463</v>
      </c>
      <c r="D298" s="5">
        <v>124.84166463</v>
      </c>
      <c r="E298" s="5">
        <v>11.05114025</v>
      </c>
      <c r="F298" s="6">
        <v>4.135109749999998</v>
      </c>
    </row>
    <row r="299" spans="1:6">
      <c r="A299" s="4">
        <v>3464</v>
      </c>
      <c r="B299" s="5">
        <v>90.705220999999995</v>
      </c>
      <c r="C299" s="5">
        <v>103.56963293000001</v>
      </c>
      <c r="D299" s="5">
        <v>124.66963293000001</v>
      </c>
      <c r="E299" s="5">
        <v>10.83301374</v>
      </c>
      <c r="F299" s="6">
        <v>4.3532362599999974</v>
      </c>
    </row>
    <row r="300" spans="1:6">
      <c r="A300" s="4">
        <v>3465</v>
      </c>
      <c r="B300" s="5">
        <v>90.943447750000004</v>
      </c>
      <c r="C300" s="5">
        <v>103.33140618</v>
      </c>
      <c r="D300" s="5">
        <v>124.43140618000001</v>
      </c>
      <c r="E300" s="5">
        <v>10.74422165</v>
      </c>
      <c r="F300" s="6">
        <v>4.4420283499999975</v>
      </c>
    </row>
    <row r="301" spans="1:6">
      <c r="A301" s="4">
        <v>3467</v>
      </c>
      <c r="B301" s="5">
        <v>91.501806529999996</v>
      </c>
      <c r="C301" s="5">
        <v>102.77304740000001</v>
      </c>
      <c r="D301" s="5">
        <v>123.87304740000002</v>
      </c>
      <c r="E301" s="5">
        <v>11.07964847</v>
      </c>
      <c r="F301" s="6">
        <v>4.1066015299999972</v>
      </c>
    </row>
    <row r="302" spans="1:6">
      <c r="A302" s="4">
        <v>3468</v>
      </c>
      <c r="B302" s="5">
        <v>91.610816279999995</v>
      </c>
      <c r="C302" s="5">
        <v>102.66403765000001</v>
      </c>
      <c r="D302" s="5">
        <v>123.76403765000001</v>
      </c>
      <c r="E302" s="5">
        <v>10.911710660000001</v>
      </c>
      <c r="F302" s="6">
        <v>4.2745393399999969</v>
      </c>
    </row>
    <row r="303" spans="1:6">
      <c r="A303" s="4">
        <v>3469</v>
      </c>
      <c r="B303" s="5">
        <v>91.972904560000003</v>
      </c>
      <c r="C303" s="5">
        <v>102.30194937</v>
      </c>
      <c r="D303" s="5">
        <v>123.40194937000001</v>
      </c>
      <c r="E303" s="5">
        <v>10.912321049999999</v>
      </c>
      <c r="F303" s="6">
        <v>4.2739289499999984</v>
      </c>
    </row>
    <row r="304" spans="1:6">
      <c r="A304" s="4">
        <v>3470</v>
      </c>
      <c r="B304" s="5">
        <v>92.394549269999999</v>
      </c>
      <c r="C304" s="5">
        <v>101.88030466000001</v>
      </c>
      <c r="D304" s="5">
        <v>122.98030466</v>
      </c>
      <c r="E304" s="5">
        <v>11.134007329999999</v>
      </c>
      <c r="F304" s="6">
        <v>4.0522426699999983</v>
      </c>
    </row>
    <row r="305" spans="1:6">
      <c r="A305" s="4">
        <v>3471</v>
      </c>
      <c r="B305" s="5">
        <v>92.488595180000004</v>
      </c>
      <c r="C305" s="5">
        <v>101.78625875</v>
      </c>
      <c r="D305" s="5">
        <v>122.88625875</v>
      </c>
      <c r="E305" s="5">
        <v>10.986690400000001</v>
      </c>
      <c r="F305" s="6">
        <v>4.1995595999999971</v>
      </c>
    </row>
    <row r="306" spans="1:6">
      <c r="A306" s="4">
        <v>3472</v>
      </c>
      <c r="B306" s="5">
        <v>92.211287100000007</v>
      </c>
      <c r="C306" s="5">
        <v>102.06356683</v>
      </c>
      <c r="D306" s="5">
        <v>123.16356683000001</v>
      </c>
      <c r="E306" s="5">
        <v>11.615376039999999</v>
      </c>
      <c r="F306" s="6">
        <v>3.5708739599999983</v>
      </c>
    </row>
    <row r="307" spans="1:6">
      <c r="A307" s="4">
        <v>3473</v>
      </c>
      <c r="B307" s="5">
        <v>92.211287100000007</v>
      </c>
      <c r="C307" s="5">
        <v>102.06356683</v>
      </c>
      <c r="D307" s="5">
        <v>123.16356683000001</v>
      </c>
      <c r="E307" s="5">
        <v>10.90818397</v>
      </c>
      <c r="F307" s="6">
        <v>4.278066029999998</v>
      </c>
    </row>
    <row r="308" spans="1:6">
      <c r="A308" s="4">
        <v>3474</v>
      </c>
      <c r="B308" s="5">
        <v>92.503435780000004</v>
      </c>
      <c r="C308" s="5">
        <v>101.77141815</v>
      </c>
      <c r="D308" s="5">
        <v>122.87141815000001</v>
      </c>
      <c r="E308" s="5">
        <v>11.25482319</v>
      </c>
      <c r="F308" s="6">
        <v>3.9314268099999978</v>
      </c>
    </row>
    <row r="309" spans="1:6">
      <c r="A309" s="4">
        <v>3475</v>
      </c>
      <c r="B309" s="5">
        <v>92.703811669999993</v>
      </c>
      <c r="C309" s="5">
        <v>101.57104226000001</v>
      </c>
      <c r="D309" s="5">
        <v>122.67104226000001</v>
      </c>
      <c r="E309" s="5">
        <v>10.916780279999999</v>
      </c>
      <c r="F309" s="6">
        <v>4.2694697199999982</v>
      </c>
    </row>
    <row r="310" spans="1:6">
      <c r="A310" s="4">
        <v>3476</v>
      </c>
      <c r="B310" s="5">
        <v>92.904479249999994</v>
      </c>
      <c r="C310" s="5">
        <v>101.37037468000001</v>
      </c>
      <c r="D310" s="5">
        <v>122.47037468000002</v>
      </c>
      <c r="E310" s="5">
        <v>10.99140497</v>
      </c>
      <c r="F310" s="6">
        <v>4.194845029999998</v>
      </c>
    </row>
    <row r="311" spans="1:6">
      <c r="A311" s="4">
        <v>3477</v>
      </c>
      <c r="B311" s="5">
        <v>93.141842460000007</v>
      </c>
      <c r="C311" s="5">
        <v>101.13301147</v>
      </c>
      <c r="D311" s="5">
        <v>122.23301147000001</v>
      </c>
      <c r="E311" s="5">
        <v>11.028043950000001</v>
      </c>
      <c r="F311" s="6">
        <v>4.1582060499999969</v>
      </c>
    </row>
    <row r="312" spans="1:6">
      <c r="A312" s="4">
        <v>3478</v>
      </c>
      <c r="B312" s="5">
        <v>93.607291380000007</v>
      </c>
      <c r="C312" s="5">
        <v>100.66756255</v>
      </c>
      <c r="D312" s="5">
        <v>121.76756255000001</v>
      </c>
      <c r="E312" s="5">
        <v>11.16069482</v>
      </c>
      <c r="F312" s="6">
        <v>4.0255551799999978</v>
      </c>
    </row>
    <row r="313" spans="1:6">
      <c r="A313" s="4">
        <v>3479</v>
      </c>
      <c r="B313" s="5">
        <v>94.250844180000001</v>
      </c>
      <c r="C313" s="5">
        <v>100.02400975</v>
      </c>
      <c r="D313" s="5">
        <v>121.12400975</v>
      </c>
      <c r="E313" s="5">
        <v>11.16069482</v>
      </c>
      <c r="F313" s="6">
        <v>4.0255551799999978</v>
      </c>
    </row>
    <row r="314" spans="1:6">
      <c r="A314" s="4">
        <v>3480</v>
      </c>
      <c r="B314" s="5">
        <v>94.250844180000001</v>
      </c>
      <c r="C314" s="5">
        <v>100.02400975</v>
      </c>
      <c r="D314" s="5">
        <v>121.12400975</v>
      </c>
      <c r="E314" s="5">
        <v>10.97444512</v>
      </c>
      <c r="F314" s="6">
        <v>4.2118048799999972</v>
      </c>
    </row>
    <row r="315" spans="1:6">
      <c r="A315" s="4">
        <v>3481</v>
      </c>
      <c r="B315" s="5">
        <v>95.686944249999996</v>
      </c>
      <c r="C315" s="5">
        <v>98.58790968000001</v>
      </c>
      <c r="D315" s="5">
        <v>119.68790968000002</v>
      </c>
      <c r="E315" s="5">
        <v>10.703380080000001</v>
      </c>
      <c r="F315" s="6">
        <v>4.4828699199999971</v>
      </c>
    </row>
    <row r="316" spans="1:6">
      <c r="A316" s="4">
        <v>3482</v>
      </c>
      <c r="B316" s="5">
        <v>96.483982789999999</v>
      </c>
      <c r="C316" s="5">
        <v>97.790871140000007</v>
      </c>
      <c r="D316" s="5">
        <v>118.89087114</v>
      </c>
      <c r="E316" s="5">
        <v>10.662964690000001</v>
      </c>
      <c r="F316" s="6">
        <v>4.5232853099999968</v>
      </c>
    </row>
    <row r="317" spans="1:6">
      <c r="A317" s="4">
        <v>3483</v>
      </c>
      <c r="B317" s="5">
        <v>97.425508600000001</v>
      </c>
      <c r="C317" s="5">
        <v>96.849345330000006</v>
      </c>
      <c r="D317" s="5">
        <v>117.94934533</v>
      </c>
      <c r="E317" s="5">
        <v>10.764257280000001</v>
      </c>
      <c r="F317" s="6">
        <v>4.4219927199999969</v>
      </c>
    </row>
    <row r="318" spans="1:6">
      <c r="A318" s="4">
        <v>3484</v>
      </c>
      <c r="B318" s="5">
        <v>98.44106481</v>
      </c>
      <c r="C318" s="5">
        <v>95.833789120000006</v>
      </c>
      <c r="D318" s="5">
        <v>116.93378912</v>
      </c>
      <c r="E318" s="5">
        <v>10.84754403</v>
      </c>
      <c r="F318" s="6">
        <v>4.3387059699999977</v>
      </c>
    </row>
    <row r="319" spans="1:6">
      <c r="A319" s="4">
        <v>3485</v>
      </c>
      <c r="B319" s="5">
        <v>99.241029929999996</v>
      </c>
      <c r="C319" s="5">
        <v>95.03382400000001</v>
      </c>
      <c r="D319" s="5">
        <v>116.133824</v>
      </c>
      <c r="E319" s="5">
        <v>10.81349028</v>
      </c>
      <c r="F319" s="6">
        <v>4.3727597199999977</v>
      </c>
    </row>
    <row r="320" spans="1:6">
      <c r="A320" s="4">
        <v>3486</v>
      </c>
      <c r="B320" s="5">
        <v>99.241029929999996</v>
      </c>
      <c r="C320" s="5">
        <v>95.03382400000001</v>
      </c>
      <c r="D320" s="5">
        <v>116.133824</v>
      </c>
      <c r="E320" s="5">
        <v>10.951051570000001</v>
      </c>
      <c r="F320" s="6">
        <v>4.235198429999997</v>
      </c>
    </row>
    <row r="321" spans="1:6">
      <c r="A321" s="4">
        <v>3487</v>
      </c>
      <c r="B321" s="5">
        <v>99.241029929999996</v>
      </c>
      <c r="C321" s="5">
        <v>95.03382400000001</v>
      </c>
      <c r="D321" s="5">
        <v>116.133824</v>
      </c>
      <c r="E321" s="5">
        <v>10.8196619</v>
      </c>
      <c r="F321" s="6">
        <v>4.3665880999999978</v>
      </c>
    </row>
    <row r="322" spans="1:6">
      <c r="A322" s="4">
        <v>3488</v>
      </c>
      <c r="B322" s="5">
        <v>100.7221231</v>
      </c>
      <c r="C322" s="5">
        <v>93.552730830000002</v>
      </c>
      <c r="D322" s="5">
        <v>114.65273083</v>
      </c>
      <c r="E322" s="5">
        <v>10.94968244</v>
      </c>
      <c r="F322" s="6">
        <v>4.2365675599999975</v>
      </c>
    </row>
    <row r="323" spans="1:6">
      <c r="A323" s="4">
        <v>3489</v>
      </c>
      <c r="B323" s="5">
        <v>101.26854629</v>
      </c>
      <c r="C323" s="5">
        <v>93.006307640000003</v>
      </c>
      <c r="D323" s="5">
        <v>114.10630764000001</v>
      </c>
      <c r="E323" s="5">
        <v>10.84088502</v>
      </c>
      <c r="F323" s="6">
        <v>4.3453649799999976</v>
      </c>
    </row>
    <row r="324" spans="1:6">
      <c r="A324" s="4">
        <v>3490</v>
      </c>
      <c r="B324" s="5">
        <v>101.95520369</v>
      </c>
      <c r="C324" s="5">
        <v>92.319650240000001</v>
      </c>
      <c r="D324" s="5">
        <v>113.41965024000001</v>
      </c>
      <c r="E324" s="5">
        <v>10.880850110000001</v>
      </c>
      <c r="F324" s="6">
        <v>4.3053998899999968</v>
      </c>
    </row>
    <row r="325" spans="1:6">
      <c r="A325" s="4">
        <v>3491</v>
      </c>
      <c r="B325" s="5">
        <v>102.51377868</v>
      </c>
      <c r="C325" s="5">
        <v>91.761075250000005</v>
      </c>
      <c r="D325" s="5">
        <v>112.86107525</v>
      </c>
      <c r="E325" s="5">
        <v>10.81109238</v>
      </c>
      <c r="F325" s="6">
        <v>4.3751576199999977</v>
      </c>
    </row>
    <row r="326" spans="1:6">
      <c r="A326" s="4">
        <v>3492</v>
      </c>
      <c r="B326" s="5">
        <v>103.01963017999999</v>
      </c>
      <c r="C326" s="5">
        <v>91.255223750000013</v>
      </c>
      <c r="D326" s="5">
        <v>112.35522375000002</v>
      </c>
      <c r="E326" s="5">
        <v>10.80276654</v>
      </c>
      <c r="F326" s="6">
        <v>4.3834834599999972</v>
      </c>
    </row>
    <row r="327" spans="1:6">
      <c r="A327" s="4">
        <v>3493</v>
      </c>
      <c r="B327" s="5">
        <v>103.36454323</v>
      </c>
      <c r="C327" s="5">
        <v>90.910310700000011</v>
      </c>
      <c r="D327" s="5">
        <v>112.01031070000002</v>
      </c>
      <c r="E327" s="5">
        <v>10.73620453</v>
      </c>
      <c r="F327" s="6">
        <v>4.4500454699999974</v>
      </c>
    </row>
    <row r="328" spans="1:6">
      <c r="A328" s="4">
        <v>3494</v>
      </c>
      <c r="B328" s="5">
        <v>103.63158756999999</v>
      </c>
      <c r="C328" s="5">
        <v>90.643266360000013</v>
      </c>
      <c r="D328" s="5">
        <v>111.74326636000001</v>
      </c>
      <c r="E328" s="5">
        <v>10.704770570000001</v>
      </c>
      <c r="F328" s="6">
        <v>4.4814794299999967</v>
      </c>
    </row>
    <row r="329" spans="1:6">
      <c r="A329" s="4">
        <v>3495</v>
      </c>
      <c r="B329" s="5">
        <v>103.73478784</v>
      </c>
      <c r="C329" s="5">
        <v>90.54006609000001</v>
      </c>
      <c r="D329" s="5">
        <v>111.64006609</v>
      </c>
      <c r="E329" s="5">
        <v>10.59316744</v>
      </c>
      <c r="F329" s="6">
        <v>4.5930825599999974</v>
      </c>
    </row>
    <row r="330" spans="1:6">
      <c r="A330" s="4">
        <v>3496</v>
      </c>
      <c r="B330" s="5">
        <v>103.8221679</v>
      </c>
      <c r="C330" s="5">
        <v>90.45268603000001</v>
      </c>
      <c r="D330" s="5">
        <v>111.55268603000002</v>
      </c>
      <c r="E330" s="5">
        <v>10.807324250000001</v>
      </c>
      <c r="F330" s="6">
        <v>4.378925749999997</v>
      </c>
    </row>
    <row r="331" spans="1:6">
      <c r="A331" s="4">
        <v>3497</v>
      </c>
      <c r="B331" s="5">
        <v>103.97067276</v>
      </c>
      <c r="C331" s="5">
        <v>90.304181170000007</v>
      </c>
      <c r="D331" s="5">
        <v>111.40418117000002</v>
      </c>
      <c r="E331" s="5">
        <v>10.70414763</v>
      </c>
      <c r="F331" s="6">
        <v>4.482102369999998</v>
      </c>
    </row>
    <row r="332" spans="1:6">
      <c r="A332" s="4">
        <v>3498</v>
      </c>
      <c r="B332" s="5">
        <v>104.17669093000001</v>
      </c>
      <c r="C332" s="5">
        <v>90.098163</v>
      </c>
      <c r="D332" s="5">
        <v>111.19816299999999</v>
      </c>
      <c r="E332" s="5">
        <v>10.7371015</v>
      </c>
      <c r="F332" s="6">
        <v>4.449148499999998</v>
      </c>
    </row>
    <row r="333" spans="1:6">
      <c r="A333" s="4">
        <v>3499</v>
      </c>
      <c r="B333" s="5">
        <v>104.17210322</v>
      </c>
      <c r="C333" s="5">
        <v>90.102750710000009</v>
      </c>
      <c r="D333" s="5">
        <v>111.20275071</v>
      </c>
      <c r="E333" s="5">
        <v>10.7371015</v>
      </c>
      <c r="F333" s="6">
        <v>4.449148499999998</v>
      </c>
    </row>
    <row r="334" spans="1:6">
      <c r="A334" s="4">
        <v>3500</v>
      </c>
      <c r="B334" s="5">
        <v>104.18779360000001</v>
      </c>
      <c r="C334" s="5">
        <v>90.08706033</v>
      </c>
      <c r="D334" s="5">
        <v>111.18706033000001</v>
      </c>
      <c r="E334" s="5">
        <v>10.663790049999999</v>
      </c>
      <c r="F334" s="6">
        <v>4.5224599499999982</v>
      </c>
    </row>
    <row r="335" spans="1:6">
      <c r="A335" s="4">
        <v>3501</v>
      </c>
      <c r="B335" s="5">
        <v>104.54400520999999</v>
      </c>
      <c r="C335" s="5">
        <v>89.730848720000012</v>
      </c>
      <c r="D335" s="5">
        <v>110.83084872000001</v>
      </c>
      <c r="E335" s="5">
        <v>10.87238155</v>
      </c>
      <c r="F335" s="6">
        <v>4.3138684499999975</v>
      </c>
    </row>
    <row r="336" spans="1:6">
      <c r="A336" s="4">
        <v>3502</v>
      </c>
      <c r="B336" s="5">
        <v>104.85055679</v>
      </c>
      <c r="C336" s="5">
        <v>89.424297140000007</v>
      </c>
      <c r="D336" s="5">
        <v>110.52429714000002</v>
      </c>
      <c r="E336" s="5">
        <v>10.72931412</v>
      </c>
      <c r="F336" s="6">
        <v>4.4569358799999979</v>
      </c>
    </row>
    <row r="337" spans="1:6">
      <c r="A337" s="4">
        <v>3503</v>
      </c>
      <c r="B337" s="5">
        <v>105.16950473</v>
      </c>
      <c r="C337" s="5">
        <v>89.105349200000006</v>
      </c>
      <c r="D337" s="5">
        <v>110.2053492</v>
      </c>
      <c r="E337" s="5">
        <v>10.76922909</v>
      </c>
      <c r="F337" s="6">
        <v>4.417020909999998</v>
      </c>
    </row>
    <row r="338" spans="1:6">
      <c r="A338" s="4">
        <v>3504</v>
      </c>
      <c r="B338" s="5">
        <v>105.46202092</v>
      </c>
      <c r="C338" s="5">
        <v>88.812833010000006</v>
      </c>
      <c r="D338" s="5">
        <v>109.91283301000001</v>
      </c>
      <c r="E338" s="5">
        <v>10.8196619</v>
      </c>
      <c r="F338" s="6">
        <v>4.3665880999999978</v>
      </c>
    </row>
    <row r="339" spans="1:6">
      <c r="A339" s="4">
        <v>3505</v>
      </c>
      <c r="B339" s="5">
        <v>105.46202092</v>
      </c>
      <c r="C339" s="5">
        <v>88.812833010000006</v>
      </c>
      <c r="D339" s="5">
        <v>109.91283301000001</v>
      </c>
      <c r="E339" s="5">
        <v>10.73620453</v>
      </c>
      <c r="F339" s="6">
        <v>4.4500454699999974</v>
      </c>
    </row>
    <row r="340" spans="1:6">
      <c r="A340" s="4">
        <v>3506</v>
      </c>
      <c r="B340" s="5">
        <v>106.22726158</v>
      </c>
      <c r="C340" s="5">
        <v>88.047592350000002</v>
      </c>
      <c r="D340" s="5">
        <v>109.14759235</v>
      </c>
      <c r="E340" s="5">
        <v>10.71619222</v>
      </c>
      <c r="F340" s="6">
        <v>4.4700577799999976</v>
      </c>
    </row>
    <row r="341" spans="1:6">
      <c r="A341" s="4">
        <v>3507</v>
      </c>
      <c r="B341" s="5">
        <v>106.77015994</v>
      </c>
      <c r="C341" s="5">
        <v>87.504693990000007</v>
      </c>
      <c r="D341" s="5">
        <v>108.60469399000002</v>
      </c>
      <c r="E341" s="5">
        <v>10.52345921</v>
      </c>
      <c r="F341" s="6">
        <v>4.6627907899999972</v>
      </c>
    </row>
    <row r="342" spans="1:6">
      <c r="A342" s="4">
        <v>3508</v>
      </c>
      <c r="B342" s="5">
        <v>107.18491715</v>
      </c>
      <c r="C342" s="5">
        <v>87.089936780000002</v>
      </c>
      <c r="D342" s="5">
        <v>108.18993678000001</v>
      </c>
      <c r="E342" s="5">
        <v>10.91135688</v>
      </c>
      <c r="F342" s="6">
        <v>4.274893119999998</v>
      </c>
    </row>
    <row r="343" spans="1:6">
      <c r="A343" s="4">
        <v>3509</v>
      </c>
      <c r="B343" s="5">
        <v>107.87347823</v>
      </c>
      <c r="C343" s="5">
        <v>86.401375700000003</v>
      </c>
      <c r="D343" s="5">
        <v>107.50137570000001</v>
      </c>
      <c r="E343" s="5">
        <v>10.83622372</v>
      </c>
      <c r="F343" s="6">
        <v>4.350026279999998</v>
      </c>
    </row>
    <row r="344" spans="1:6">
      <c r="A344" s="4">
        <v>3510</v>
      </c>
      <c r="B344" s="5">
        <v>108.56473785</v>
      </c>
      <c r="C344" s="5">
        <v>85.710116080000006</v>
      </c>
      <c r="D344" s="5">
        <v>106.81011608</v>
      </c>
      <c r="E344" s="5">
        <v>10.837999460000001</v>
      </c>
      <c r="F344" s="6">
        <v>4.3482505399999969</v>
      </c>
    </row>
    <row r="345" spans="1:6">
      <c r="A345" s="4">
        <v>3511</v>
      </c>
      <c r="B345" s="5">
        <v>109.00106945</v>
      </c>
      <c r="C345" s="5">
        <v>85.273784480000003</v>
      </c>
      <c r="D345" s="5">
        <v>106.37378448000001</v>
      </c>
      <c r="E345" s="5">
        <v>10.91906554</v>
      </c>
      <c r="F345" s="6">
        <v>4.2671844599999975</v>
      </c>
    </row>
    <row r="346" spans="1:6">
      <c r="A346" s="4">
        <v>3512</v>
      </c>
      <c r="B346" s="5">
        <v>109.57363015</v>
      </c>
      <c r="C346" s="5">
        <v>84.701223780000007</v>
      </c>
      <c r="D346" s="5">
        <v>105.80122378000002</v>
      </c>
      <c r="E346" s="5">
        <v>10.75863485</v>
      </c>
      <c r="F346" s="6">
        <v>4.4276151499999976</v>
      </c>
    </row>
    <row r="347" spans="1:6">
      <c r="A347" s="4">
        <v>3513</v>
      </c>
      <c r="B347" s="5">
        <v>110.07323163</v>
      </c>
      <c r="C347" s="5">
        <v>84.201622300000011</v>
      </c>
      <c r="D347" s="5">
        <v>105.30162230000002</v>
      </c>
      <c r="E347" s="5">
        <v>11.024119020000001</v>
      </c>
      <c r="F347" s="6">
        <v>4.162130979999997</v>
      </c>
    </row>
    <row r="348" spans="1:6">
      <c r="A348" s="4">
        <v>3514</v>
      </c>
      <c r="B348" s="5">
        <v>110.57279901</v>
      </c>
      <c r="C348" s="5">
        <v>83.702054920000009</v>
      </c>
      <c r="D348" s="5">
        <v>104.80205492000002</v>
      </c>
      <c r="E348" s="5">
        <v>11.01604526</v>
      </c>
      <c r="F348" s="6">
        <v>4.1702047399999973</v>
      </c>
    </row>
    <row r="349" spans="1:6">
      <c r="A349" s="4">
        <v>3515</v>
      </c>
      <c r="B349" s="5">
        <v>110.72774354000001</v>
      </c>
      <c r="C349" s="5">
        <v>83.54711039</v>
      </c>
      <c r="D349" s="5">
        <v>104.64711038999999</v>
      </c>
      <c r="E349" s="5">
        <v>10.995349969999999</v>
      </c>
      <c r="F349" s="6">
        <v>4.1909000299999981</v>
      </c>
    </row>
    <row r="350" spans="1:6">
      <c r="A350" s="4">
        <v>3516</v>
      </c>
      <c r="B350" s="5">
        <v>110.72623658000001</v>
      </c>
      <c r="C350" s="5">
        <v>83.548617350000001</v>
      </c>
      <c r="D350" s="5">
        <v>104.64861734999999</v>
      </c>
      <c r="E350" s="5">
        <v>11.028043950000001</v>
      </c>
      <c r="F350" s="6">
        <v>4.1582060499999969</v>
      </c>
    </row>
    <row r="351" spans="1:6">
      <c r="A351" s="4">
        <v>3517</v>
      </c>
      <c r="B351" s="5">
        <v>110.6998088</v>
      </c>
      <c r="C351" s="5">
        <v>83.575045130000007</v>
      </c>
      <c r="D351" s="5">
        <v>104.67504513</v>
      </c>
      <c r="E351" s="5">
        <v>10.947535780000001</v>
      </c>
      <c r="F351" s="6">
        <v>4.2387142199999968</v>
      </c>
    </row>
    <row r="352" spans="1:6">
      <c r="A352" s="4">
        <v>3518</v>
      </c>
      <c r="B352" s="5">
        <v>110.60950738</v>
      </c>
      <c r="C352" s="5">
        <v>83.66534655000001</v>
      </c>
      <c r="D352" s="5">
        <v>104.76534655</v>
      </c>
      <c r="E352" s="5">
        <v>10.902562680000001</v>
      </c>
      <c r="F352" s="6">
        <v>4.2836873199999967</v>
      </c>
    </row>
    <row r="353" spans="1:6">
      <c r="A353" s="4">
        <v>3519</v>
      </c>
      <c r="B353" s="5">
        <v>110.55799306</v>
      </c>
      <c r="C353" s="5">
        <v>83.716860870000005</v>
      </c>
      <c r="D353" s="5">
        <v>104.81686087</v>
      </c>
      <c r="E353" s="5">
        <v>10.910947670000001</v>
      </c>
      <c r="F353" s="6">
        <v>4.275302329999997</v>
      </c>
    </row>
    <row r="354" spans="1:6">
      <c r="A354" s="4">
        <v>3520</v>
      </c>
      <c r="B354" s="5">
        <v>110.78291676000001</v>
      </c>
      <c r="C354" s="5">
        <v>83.49193717</v>
      </c>
      <c r="D354" s="5">
        <v>104.59193716999999</v>
      </c>
      <c r="E354" s="5">
        <v>10.84238757</v>
      </c>
      <c r="F354" s="6">
        <v>4.3438624299999979</v>
      </c>
    </row>
    <row r="355" spans="1:6">
      <c r="A355" s="4">
        <v>3521</v>
      </c>
      <c r="B355" s="5">
        <v>110.78291676000001</v>
      </c>
      <c r="C355" s="5">
        <v>83.49193717</v>
      </c>
      <c r="D355" s="5">
        <v>104.59193716999999</v>
      </c>
      <c r="E355" s="5">
        <v>10.854352280000001</v>
      </c>
      <c r="F355" s="6">
        <v>4.3318977199999971</v>
      </c>
    </row>
    <row r="356" spans="1:6">
      <c r="A356" s="4">
        <v>3522</v>
      </c>
      <c r="B356" s="5">
        <v>112.32476962</v>
      </c>
      <c r="C356" s="5">
        <v>81.950084310000008</v>
      </c>
      <c r="D356" s="5">
        <v>103.05008431000002</v>
      </c>
      <c r="E356" s="5">
        <v>10.995614420000001</v>
      </c>
      <c r="F356" s="6">
        <v>4.1906355799999968</v>
      </c>
    </row>
    <row r="357" spans="1:6">
      <c r="A357" s="4">
        <v>3523</v>
      </c>
      <c r="B357" s="5">
        <v>112.89574313</v>
      </c>
      <c r="C357" s="5">
        <v>81.379110800000007</v>
      </c>
      <c r="D357" s="5">
        <v>102.4791108</v>
      </c>
      <c r="E357" s="5">
        <v>10.70228009</v>
      </c>
      <c r="F357" s="6">
        <v>4.4839699099999972</v>
      </c>
    </row>
    <row r="358" spans="1:6">
      <c r="A358" s="4">
        <v>3524</v>
      </c>
      <c r="B358" s="5">
        <v>113.65652608000001</v>
      </c>
      <c r="C358" s="5">
        <v>80.61832785</v>
      </c>
      <c r="D358" s="5">
        <v>101.71832785000001</v>
      </c>
      <c r="E358" s="5">
        <v>11.192305449999999</v>
      </c>
      <c r="F358" s="6">
        <v>3.9939445499999984</v>
      </c>
    </row>
    <row r="359" spans="1:6">
      <c r="A359" s="4">
        <v>3525</v>
      </c>
      <c r="B359" s="5">
        <v>114.39237223000001</v>
      </c>
      <c r="C359" s="5">
        <v>79.8824817</v>
      </c>
      <c r="D359" s="5">
        <v>100.98248169999999</v>
      </c>
      <c r="E359" s="5">
        <v>11.170910709999999</v>
      </c>
      <c r="F359" s="6">
        <v>4.0153392899999982</v>
      </c>
    </row>
    <row r="360" spans="1:6">
      <c r="A360" s="4">
        <v>3526</v>
      </c>
      <c r="B360" s="5">
        <v>114.39237223000001</v>
      </c>
      <c r="C360" s="5">
        <v>79.8824817</v>
      </c>
      <c r="D360" s="5">
        <v>100.98248169999999</v>
      </c>
      <c r="E360" s="5">
        <v>11.135171489999999</v>
      </c>
      <c r="F360" s="6">
        <v>4.0510785099999982</v>
      </c>
    </row>
    <row r="361" spans="1:6">
      <c r="A361" s="4">
        <v>3527</v>
      </c>
      <c r="B361" s="5">
        <v>115.74373206</v>
      </c>
      <c r="C361" s="5">
        <v>78.531121870000007</v>
      </c>
      <c r="D361" s="5">
        <v>99.631121870000015</v>
      </c>
      <c r="E361" s="5">
        <v>11.123779580000001</v>
      </c>
      <c r="F361" s="6">
        <v>4.0624704199999968</v>
      </c>
    </row>
    <row r="362" spans="1:6">
      <c r="A362" s="4">
        <v>3528</v>
      </c>
      <c r="B362" s="5">
        <v>116.18287438</v>
      </c>
      <c r="C362" s="5">
        <v>78.091979550000005</v>
      </c>
      <c r="D362" s="5">
        <v>99.191979550000013</v>
      </c>
      <c r="E362" s="5">
        <v>11.068196609999999</v>
      </c>
      <c r="F362" s="6">
        <v>4.1180533899999983</v>
      </c>
    </row>
    <row r="363" spans="1:6">
      <c r="A363" s="4">
        <v>3529</v>
      </c>
      <c r="B363" s="5">
        <v>116.63649434</v>
      </c>
      <c r="C363" s="5">
        <v>77.638359590000007</v>
      </c>
      <c r="D363" s="5">
        <v>98.738359590000016</v>
      </c>
      <c r="E363" s="5">
        <v>11.41375931</v>
      </c>
      <c r="F363" s="6">
        <v>3.7724906899999979</v>
      </c>
    </row>
    <row r="364" spans="1:6">
      <c r="A364" s="4">
        <v>3530</v>
      </c>
      <c r="B364" s="5">
        <v>116.94924958</v>
      </c>
      <c r="C364" s="5">
        <v>77.325604350000006</v>
      </c>
      <c r="D364" s="5">
        <v>98.425604350000015</v>
      </c>
      <c r="E364" s="5">
        <v>11.41652508</v>
      </c>
      <c r="F364" s="6">
        <v>3.769724919999998</v>
      </c>
    </row>
    <row r="365" spans="1:6">
      <c r="A365" s="4">
        <v>3531</v>
      </c>
      <c r="B365" s="5">
        <v>116.98681963999999</v>
      </c>
      <c r="C365" s="5">
        <v>77.288034290000013</v>
      </c>
      <c r="D365" s="5">
        <v>98.388034290000007</v>
      </c>
      <c r="E365" s="5">
        <v>11.52845883</v>
      </c>
      <c r="F365" s="6">
        <v>3.6577911699999976</v>
      </c>
    </row>
    <row r="366" spans="1:6">
      <c r="A366" s="4">
        <v>3532</v>
      </c>
      <c r="B366" s="5">
        <v>117.21785873</v>
      </c>
      <c r="C366" s="5">
        <v>77.056995200000003</v>
      </c>
      <c r="D366" s="5">
        <v>98.156995200000011</v>
      </c>
      <c r="E366" s="5">
        <v>11.48882171</v>
      </c>
      <c r="F366" s="6">
        <v>3.6974282899999977</v>
      </c>
    </row>
    <row r="367" spans="1:6">
      <c r="A367" s="4">
        <v>3533</v>
      </c>
      <c r="B367" s="5">
        <v>117.44279127</v>
      </c>
      <c r="C367" s="5">
        <v>76.832062660000005</v>
      </c>
      <c r="D367" s="5">
        <v>97.932062660000014</v>
      </c>
      <c r="E367" s="5">
        <v>11.87710397</v>
      </c>
      <c r="F367" s="6">
        <v>3.3091460299999973</v>
      </c>
    </row>
    <row r="368" spans="1:6">
      <c r="A368" s="4">
        <v>3534</v>
      </c>
      <c r="B368" s="5">
        <v>117.44279127</v>
      </c>
      <c r="C368" s="5">
        <v>76.832062660000005</v>
      </c>
      <c r="D368" s="5">
        <v>97.932062660000014</v>
      </c>
      <c r="E368" s="5">
        <v>12.224183760000001</v>
      </c>
      <c r="F368" s="6">
        <v>2.9620662399999969</v>
      </c>
    </row>
    <row r="369" spans="1:6">
      <c r="A369" s="4">
        <v>3535</v>
      </c>
      <c r="B369" s="5">
        <v>117.44279127</v>
      </c>
      <c r="C369" s="5">
        <v>76.832062660000005</v>
      </c>
      <c r="D369" s="5">
        <v>97.932062660000014</v>
      </c>
      <c r="E369" s="5">
        <v>12.191745020000001</v>
      </c>
      <c r="F369" s="6">
        <v>2.9945049799999968</v>
      </c>
    </row>
    <row r="370" spans="1:6">
      <c r="A370" s="4">
        <v>3536</v>
      </c>
      <c r="B370" s="5">
        <v>118.5911294</v>
      </c>
      <c r="C370" s="5">
        <v>75.683724530000006</v>
      </c>
      <c r="D370" s="5">
        <v>96.783724530000001</v>
      </c>
      <c r="E370" s="5">
        <v>12.2293409</v>
      </c>
      <c r="F370" s="6">
        <v>2.9569090999999972</v>
      </c>
    </row>
    <row r="371" spans="1:6">
      <c r="A371" s="4">
        <v>3537</v>
      </c>
      <c r="B371" s="5">
        <v>118.98905551999999</v>
      </c>
      <c r="C371" s="5">
        <v>75.285798410000012</v>
      </c>
      <c r="D371" s="5">
        <v>96.385798410000007</v>
      </c>
      <c r="E371" s="5">
        <v>12.058366700000001</v>
      </c>
      <c r="F371" s="6">
        <v>3.127883299999997</v>
      </c>
    </row>
    <row r="372" spans="1:6">
      <c r="A372" s="4">
        <v>3538</v>
      </c>
      <c r="B372" s="5">
        <v>119.46834122999999</v>
      </c>
      <c r="C372" s="5">
        <v>74.806512700000013</v>
      </c>
      <c r="D372" s="5">
        <v>95.906512700000007</v>
      </c>
      <c r="E372" s="5">
        <v>12.039937180000001</v>
      </c>
      <c r="F372" s="6">
        <v>3.1463128199999968</v>
      </c>
    </row>
    <row r="373" spans="1:6">
      <c r="A373" s="4">
        <v>3539</v>
      </c>
      <c r="B373" s="5">
        <v>120.18340517</v>
      </c>
      <c r="C373" s="5">
        <v>74.091448760000006</v>
      </c>
      <c r="D373" s="5">
        <v>95.191448760000014</v>
      </c>
      <c r="E373" s="5">
        <v>11.919219979999999</v>
      </c>
      <c r="F373" s="6">
        <v>3.2670300199999982</v>
      </c>
    </row>
    <row r="374" spans="1:6">
      <c r="A374" s="4">
        <v>3540</v>
      </c>
      <c r="B374" s="5">
        <v>120.83972722999999</v>
      </c>
      <c r="C374" s="5">
        <v>73.435126700000012</v>
      </c>
      <c r="D374" s="5">
        <v>94.535126700000006</v>
      </c>
      <c r="E374" s="5">
        <v>12.397247460000001</v>
      </c>
      <c r="F374" s="6">
        <v>2.7890025399999967</v>
      </c>
    </row>
    <row r="375" spans="1:6">
      <c r="A375" s="4">
        <v>3541</v>
      </c>
      <c r="B375" s="5">
        <v>121.61493602</v>
      </c>
      <c r="C375" s="5">
        <v>72.659917910000004</v>
      </c>
      <c r="D375" s="5">
        <v>93.759917910000013</v>
      </c>
      <c r="E375" s="5">
        <v>11.80714075</v>
      </c>
      <c r="F375" s="6">
        <v>3.3791092499999973</v>
      </c>
    </row>
    <row r="376" spans="1:6">
      <c r="A376" s="4">
        <v>3542</v>
      </c>
      <c r="B376" s="5">
        <v>122.35670447</v>
      </c>
      <c r="C376" s="5">
        <v>71.918149460000009</v>
      </c>
      <c r="D376" s="5">
        <v>93.018149460000018</v>
      </c>
      <c r="E376" s="5">
        <v>12.459964729999999</v>
      </c>
      <c r="F376" s="6">
        <v>2.7262852699999982</v>
      </c>
    </row>
    <row r="377" spans="1:6">
      <c r="A377" s="4">
        <v>3543</v>
      </c>
      <c r="B377" s="5">
        <v>122.89490935000001</v>
      </c>
      <c r="C377" s="5">
        <v>71.37994458</v>
      </c>
      <c r="D377" s="5">
        <v>92.479944579999994</v>
      </c>
      <c r="E377" s="5">
        <v>12.38153582</v>
      </c>
      <c r="F377" s="6">
        <v>2.8047141799999977</v>
      </c>
    </row>
    <row r="378" spans="1:6">
      <c r="A378" s="4">
        <v>3544</v>
      </c>
      <c r="B378" s="5">
        <v>123.57418268000001</v>
      </c>
      <c r="C378" s="5">
        <v>70.700671249999999</v>
      </c>
      <c r="D378" s="5">
        <v>91.800671249999994</v>
      </c>
      <c r="E378" s="5">
        <v>12.100093040000001</v>
      </c>
      <c r="F378" s="6">
        <v>3.0861569599999967</v>
      </c>
    </row>
    <row r="379" spans="1:6">
      <c r="A379" s="4">
        <v>3545</v>
      </c>
      <c r="B379" s="5">
        <v>124.09042028</v>
      </c>
      <c r="C379" s="5">
        <v>70.184433650000003</v>
      </c>
      <c r="D379" s="5">
        <v>91.284433650000011</v>
      </c>
      <c r="E379" s="5">
        <v>12.12533127</v>
      </c>
      <c r="F379" s="6">
        <v>3.0609187299999974</v>
      </c>
    </row>
    <row r="380" spans="1:6">
      <c r="A380" s="4">
        <v>3546</v>
      </c>
      <c r="B380" s="5">
        <v>124.81382107</v>
      </c>
      <c r="C380" s="5">
        <v>69.461032860000003</v>
      </c>
      <c r="D380" s="5">
        <v>90.561032860000012</v>
      </c>
      <c r="E380" s="5">
        <v>12.19606505</v>
      </c>
      <c r="F380" s="6">
        <v>2.990184949999998</v>
      </c>
    </row>
    <row r="381" spans="1:6">
      <c r="A381" s="4">
        <v>3547</v>
      </c>
      <c r="B381" s="5">
        <v>125.54650207</v>
      </c>
      <c r="C381" s="5">
        <v>68.728351860000004</v>
      </c>
      <c r="D381" s="5">
        <v>89.828351859999998</v>
      </c>
      <c r="E381" s="5">
        <v>12.20284754</v>
      </c>
      <c r="F381" s="6">
        <v>2.9834024599999971</v>
      </c>
    </row>
    <row r="382" spans="1:6">
      <c r="A382" s="4">
        <v>3548</v>
      </c>
      <c r="B382" s="5">
        <v>126.36840031</v>
      </c>
      <c r="C382" s="5">
        <v>67.906453620000008</v>
      </c>
      <c r="D382" s="5">
        <v>89.006453620000002</v>
      </c>
      <c r="E382" s="5">
        <v>12.205297959999999</v>
      </c>
      <c r="F382" s="6">
        <v>2.9809520399999982</v>
      </c>
    </row>
    <row r="383" spans="1:6">
      <c r="A383" s="4">
        <v>3549</v>
      </c>
      <c r="B383" s="5">
        <v>127.22060755</v>
      </c>
      <c r="C383" s="5">
        <v>67.054246380000009</v>
      </c>
      <c r="D383" s="5">
        <v>88.154246380000018</v>
      </c>
      <c r="E383" s="5">
        <v>12.077399249999999</v>
      </c>
      <c r="F383" s="6">
        <v>3.1088507499999984</v>
      </c>
    </row>
    <row r="384" spans="1:6">
      <c r="A384" s="4">
        <v>3550</v>
      </c>
      <c r="B384" s="5">
        <v>127.9172954</v>
      </c>
      <c r="C384" s="5">
        <v>66.357558530000006</v>
      </c>
      <c r="D384" s="5">
        <v>87.45755853</v>
      </c>
      <c r="E384" s="5">
        <v>11.732340150000001</v>
      </c>
      <c r="F384" s="6">
        <v>3.453909849999997</v>
      </c>
    </row>
    <row r="385" spans="1:6">
      <c r="A385" s="4">
        <v>3551</v>
      </c>
      <c r="B385" s="5">
        <v>128.6913984</v>
      </c>
      <c r="C385" s="5">
        <v>65.583455530000009</v>
      </c>
      <c r="D385" s="5">
        <v>86.683455530000003</v>
      </c>
      <c r="E385" s="5">
        <v>11.568438179999999</v>
      </c>
      <c r="F385" s="6">
        <v>3.6178118199999982</v>
      </c>
    </row>
    <row r="386" spans="1:6">
      <c r="A386" s="4">
        <v>3552</v>
      </c>
      <c r="B386" s="5">
        <v>129.58055134</v>
      </c>
      <c r="C386" s="5">
        <v>64.694302590000007</v>
      </c>
      <c r="D386" s="5">
        <v>85.794302590000001</v>
      </c>
      <c r="E386" s="5">
        <v>11.35314659</v>
      </c>
      <c r="F386" s="6">
        <v>3.8331034099999979</v>
      </c>
    </row>
    <row r="387" spans="1:6">
      <c r="A387" s="4">
        <v>3553</v>
      </c>
      <c r="B387" s="5">
        <v>130.35399308000001</v>
      </c>
      <c r="C387" s="5">
        <v>63.920860849999997</v>
      </c>
      <c r="D387" s="5">
        <v>85.020860849999991</v>
      </c>
      <c r="E387" s="5">
        <v>11.85068397</v>
      </c>
      <c r="F387" s="6">
        <v>3.3355660299999972</v>
      </c>
    </row>
    <row r="388" spans="1:6">
      <c r="A388" s="4">
        <v>3554</v>
      </c>
      <c r="B388" s="5">
        <v>131.09681760999999</v>
      </c>
      <c r="C388" s="5">
        <v>63.178036320000018</v>
      </c>
      <c r="D388" s="5">
        <v>84.278036320000012</v>
      </c>
      <c r="E388" s="5">
        <v>11.893270879999999</v>
      </c>
      <c r="F388" s="6">
        <v>3.2929791199999983</v>
      </c>
    </row>
    <row r="389" spans="1:6">
      <c r="A389" s="4">
        <v>3555</v>
      </c>
      <c r="B389" s="5">
        <v>131.60311730999999</v>
      </c>
      <c r="C389" s="5">
        <v>62.671736620000019</v>
      </c>
      <c r="D389" s="5">
        <v>83.771736620000013</v>
      </c>
      <c r="E389" s="5">
        <v>11.78523719</v>
      </c>
      <c r="F389" s="6">
        <v>3.4010128099999974</v>
      </c>
    </row>
    <row r="390" spans="1:6">
      <c r="A390" s="4">
        <v>3556</v>
      </c>
      <c r="B390" s="5">
        <v>131.7876066</v>
      </c>
      <c r="C390" s="5">
        <v>62.487247330000002</v>
      </c>
      <c r="D390" s="5">
        <v>83.587247329999997</v>
      </c>
      <c r="E390" s="5">
        <v>11.57205106</v>
      </c>
      <c r="F390" s="6">
        <v>3.6141989399999979</v>
      </c>
    </row>
    <row r="391" spans="1:6">
      <c r="A391" s="4">
        <v>3557</v>
      </c>
      <c r="B391" s="5">
        <v>131.63250192000001</v>
      </c>
      <c r="C391" s="5">
        <v>62.642352009999996</v>
      </c>
      <c r="D391" s="5">
        <v>83.742352009999991</v>
      </c>
      <c r="E391" s="5">
        <v>11.37474282</v>
      </c>
      <c r="F391" s="6">
        <v>3.8115071799999978</v>
      </c>
    </row>
    <row r="392" spans="1:6">
      <c r="A392" s="4">
        <v>3558</v>
      </c>
      <c r="B392" s="5">
        <v>131.75926887</v>
      </c>
      <c r="C392" s="5">
        <v>62.515585060000006</v>
      </c>
      <c r="D392" s="5">
        <v>83.615585060000001</v>
      </c>
      <c r="E392" s="5">
        <v>11.269458609999999</v>
      </c>
      <c r="F392" s="6">
        <v>3.9167913899999984</v>
      </c>
    </row>
    <row r="393" spans="1:6">
      <c r="A393" s="4">
        <v>3559</v>
      </c>
      <c r="B393" s="5">
        <v>131.75926887</v>
      </c>
      <c r="C393" s="5">
        <v>62.515585060000006</v>
      </c>
      <c r="D393" s="5">
        <v>83.615585060000001</v>
      </c>
      <c r="E393" s="5">
        <v>11.19256957</v>
      </c>
      <c r="F393" s="6">
        <v>3.9936804299999977</v>
      </c>
    </row>
    <row r="394" spans="1:6">
      <c r="A394" s="4">
        <v>3560</v>
      </c>
      <c r="B394" s="5">
        <v>133.10440439000001</v>
      </c>
      <c r="C394" s="5">
        <v>61.170449539999993</v>
      </c>
      <c r="D394" s="5">
        <v>82.270449539999987</v>
      </c>
      <c r="E394" s="5">
        <v>11.37985771</v>
      </c>
      <c r="F394" s="6">
        <v>3.806392289999998</v>
      </c>
    </row>
    <row r="395" spans="1:6">
      <c r="A395" s="4">
        <v>3561</v>
      </c>
      <c r="B395" s="5">
        <v>133.58363338999999</v>
      </c>
      <c r="C395" s="5">
        <v>60.691220540000018</v>
      </c>
      <c r="D395" s="5">
        <v>81.791220540000012</v>
      </c>
      <c r="E395" s="5">
        <v>11.230621559999999</v>
      </c>
      <c r="F395" s="6">
        <v>3.9556284399999981</v>
      </c>
    </row>
    <row r="396" spans="1:6">
      <c r="A396" s="4">
        <v>3562</v>
      </c>
      <c r="B396" s="5">
        <v>133.81332972999999</v>
      </c>
      <c r="C396" s="5">
        <v>60.461524200000014</v>
      </c>
      <c r="D396" s="5">
        <v>81.561524200000008</v>
      </c>
      <c r="E396" s="5">
        <v>10.81570033</v>
      </c>
      <c r="F396" s="6">
        <v>4.3705496699999973</v>
      </c>
    </row>
    <row r="397" spans="1:6">
      <c r="A397" s="4">
        <v>3563</v>
      </c>
      <c r="B397" s="5">
        <v>133.81332972999999</v>
      </c>
      <c r="C397" s="5">
        <v>60.461524200000014</v>
      </c>
      <c r="D397" s="5">
        <v>81.561524200000008</v>
      </c>
      <c r="E397" s="5">
        <v>10.80055194</v>
      </c>
      <c r="F397" s="6">
        <v>4.3856980599999975</v>
      </c>
    </row>
    <row r="398" spans="1:6">
      <c r="A398" s="4">
        <v>3564</v>
      </c>
      <c r="B398" s="5">
        <v>134.68476794</v>
      </c>
      <c r="C398" s="5">
        <v>59.590085990000006</v>
      </c>
      <c r="D398" s="5">
        <v>80.69008599</v>
      </c>
      <c r="E398" s="5">
        <v>10.771740830000001</v>
      </c>
      <c r="F398" s="6">
        <v>4.414509169999997</v>
      </c>
    </row>
    <row r="399" spans="1:6">
      <c r="A399" s="4">
        <v>3565</v>
      </c>
      <c r="B399" s="5">
        <v>135.14200851999999</v>
      </c>
      <c r="C399" s="5">
        <v>59.132845410000016</v>
      </c>
      <c r="D399" s="5">
        <v>80.23284541000001</v>
      </c>
      <c r="E399" s="5">
        <v>10.91161726</v>
      </c>
      <c r="F399" s="6">
        <v>4.2746327399999977</v>
      </c>
    </row>
    <row r="400" spans="1:6">
      <c r="A400" s="4">
        <v>3566</v>
      </c>
      <c r="B400" s="5">
        <v>135.76377943</v>
      </c>
      <c r="C400" s="5">
        <v>58.511074500000007</v>
      </c>
      <c r="D400" s="5">
        <v>79.611074500000001</v>
      </c>
      <c r="E400" s="5">
        <v>10.990135390000001</v>
      </c>
      <c r="F400" s="6">
        <v>4.1961146099999969</v>
      </c>
    </row>
    <row r="401" spans="1:6">
      <c r="A401" s="4">
        <v>3567</v>
      </c>
      <c r="B401" s="5">
        <v>136.01079497999999</v>
      </c>
      <c r="C401" s="5">
        <v>58.26405895000002</v>
      </c>
      <c r="D401" s="5">
        <v>79.364058950000015</v>
      </c>
      <c r="E401" s="5">
        <v>10.82497171</v>
      </c>
      <c r="F401" s="6">
        <v>4.3612782899999978</v>
      </c>
    </row>
    <row r="402" spans="1:6">
      <c r="A402" s="4">
        <v>3568</v>
      </c>
      <c r="B402" s="5">
        <v>136.25767916000001</v>
      </c>
      <c r="C402" s="5">
        <v>58.017174769999997</v>
      </c>
      <c r="D402" s="5">
        <v>79.117174769999991</v>
      </c>
      <c r="E402" s="5">
        <v>11.464402</v>
      </c>
      <c r="F402" s="6">
        <v>3.7218479999999978</v>
      </c>
    </row>
    <row r="403" spans="1:6">
      <c r="A403" s="4">
        <v>3569</v>
      </c>
      <c r="B403" s="5">
        <v>136.58722847000001</v>
      </c>
      <c r="C403" s="5">
        <v>57.687625459999992</v>
      </c>
      <c r="D403" s="5">
        <v>78.787625459999987</v>
      </c>
      <c r="E403" s="5">
        <v>10.589455320000001</v>
      </c>
      <c r="F403" s="6">
        <v>4.5967946799999968</v>
      </c>
    </row>
    <row r="404" spans="1:6">
      <c r="A404" s="4">
        <v>3570</v>
      </c>
      <c r="B404" s="5">
        <v>136.96069654999999</v>
      </c>
      <c r="C404" s="5">
        <v>57.314157380000012</v>
      </c>
      <c r="D404" s="5">
        <v>78.414157380000006</v>
      </c>
      <c r="E404" s="5">
        <v>10.89273798</v>
      </c>
      <c r="F404" s="6">
        <v>4.2935120199999979</v>
      </c>
    </row>
    <row r="405" spans="1:6">
      <c r="A405" s="4">
        <v>3571</v>
      </c>
      <c r="B405" s="5">
        <v>137.78988532</v>
      </c>
      <c r="C405" s="5">
        <v>56.48496861000001</v>
      </c>
      <c r="D405" s="5">
        <v>77.584968610000004</v>
      </c>
      <c r="E405" s="5">
        <v>11.314874769999999</v>
      </c>
      <c r="F405" s="6">
        <v>3.8713752299999982</v>
      </c>
    </row>
    <row r="406" spans="1:6">
      <c r="A406" s="4">
        <v>3572</v>
      </c>
      <c r="B406" s="5">
        <v>138.41739999999999</v>
      </c>
      <c r="C406" s="5">
        <v>55.85745393000002</v>
      </c>
      <c r="D406" s="5">
        <v>76.957453930000014</v>
      </c>
      <c r="E406" s="5">
        <v>11.247902140000001</v>
      </c>
      <c r="F406" s="6">
        <v>3.9383478599999968</v>
      </c>
    </row>
    <row r="407" spans="1:6">
      <c r="A407" s="4">
        <v>3573</v>
      </c>
      <c r="B407" s="5">
        <v>139.54262295000001</v>
      </c>
      <c r="C407" s="5">
        <v>54.732230979999997</v>
      </c>
      <c r="D407" s="5">
        <v>75.832230979999991</v>
      </c>
      <c r="E407" s="5">
        <v>10.94291482</v>
      </c>
      <c r="F407" s="6">
        <v>4.2433351799999972</v>
      </c>
    </row>
    <row r="408" spans="1:6">
      <c r="A408" s="4">
        <v>3574</v>
      </c>
      <c r="B408" s="5">
        <v>140.23748816</v>
      </c>
      <c r="C408" s="5">
        <v>54.037365770000008</v>
      </c>
      <c r="D408" s="5">
        <v>75.137365770000002</v>
      </c>
      <c r="E408" s="5">
        <v>11.097891710000001</v>
      </c>
      <c r="F408" s="6">
        <v>4.0883582899999968</v>
      </c>
    </row>
    <row r="409" spans="1:6">
      <c r="A409" s="4">
        <v>3575</v>
      </c>
      <c r="B409" s="5">
        <v>140.54343896</v>
      </c>
      <c r="C409" s="5">
        <v>53.731414970000003</v>
      </c>
      <c r="D409" s="5">
        <v>74.831414969999997</v>
      </c>
      <c r="E409" s="5">
        <v>11.03268027</v>
      </c>
      <c r="F409" s="6">
        <v>4.1535697299999974</v>
      </c>
    </row>
    <row r="410" spans="1:6">
      <c r="A410" s="4">
        <v>3576</v>
      </c>
      <c r="B410" s="5">
        <v>140.54343896</v>
      </c>
      <c r="C410" s="5">
        <v>53.731414970000003</v>
      </c>
      <c r="D410" s="5">
        <v>74.831414969999997</v>
      </c>
      <c r="E410" s="5">
        <v>10.914898709999999</v>
      </c>
      <c r="F410" s="6">
        <v>4.2713512899999984</v>
      </c>
    </row>
    <row r="411" spans="1:6">
      <c r="A411" s="4">
        <v>3577</v>
      </c>
      <c r="B411" s="5">
        <v>141.62682955</v>
      </c>
      <c r="C411" s="5">
        <v>52.64802438000001</v>
      </c>
      <c r="D411" s="5">
        <v>73.748024380000004</v>
      </c>
      <c r="E411" s="5">
        <v>10.803932140000001</v>
      </c>
      <c r="F411" s="6">
        <v>4.382317859999997</v>
      </c>
    </row>
    <row r="412" spans="1:6">
      <c r="A412" s="4">
        <v>3578</v>
      </c>
      <c r="B412" s="5">
        <v>142.04621001000001</v>
      </c>
      <c r="C412" s="5">
        <v>52.228643919999996</v>
      </c>
      <c r="D412" s="5">
        <v>73.32864391999999</v>
      </c>
      <c r="E412" s="5">
        <v>10.663790049999999</v>
      </c>
      <c r="F412" s="6">
        <v>4.5224599499999982</v>
      </c>
    </row>
    <row r="413" spans="1:6">
      <c r="A413" s="4">
        <v>3579</v>
      </c>
      <c r="B413" s="5">
        <v>142.04621001000001</v>
      </c>
      <c r="C413" s="5">
        <v>52.228643919999996</v>
      </c>
      <c r="D413" s="5">
        <v>73.32864391999999</v>
      </c>
      <c r="E413" s="5">
        <v>10.492207199999999</v>
      </c>
      <c r="F413" s="6">
        <v>4.6940427999999983</v>
      </c>
    </row>
    <row r="414" spans="1:6">
      <c r="A414" s="4">
        <v>3580</v>
      </c>
      <c r="B414" s="5">
        <v>142.04621001000001</v>
      </c>
      <c r="C414" s="5">
        <v>52.228643919999996</v>
      </c>
      <c r="D414" s="5">
        <v>73.32864391999999</v>
      </c>
      <c r="E414" s="5">
        <v>10.44578345</v>
      </c>
      <c r="F414" s="6">
        <v>4.7404665499999972</v>
      </c>
    </row>
    <row r="415" spans="1:6">
      <c r="A415" s="4">
        <v>3581</v>
      </c>
      <c r="B415" s="5">
        <v>142.91476399000001</v>
      </c>
      <c r="C415" s="5">
        <v>51.360089939999995</v>
      </c>
      <c r="D415" s="5">
        <v>72.460089939999989</v>
      </c>
      <c r="E415" s="5">
        <v>10.63057581</v>
      </c>
      <c r="F415" s="6">
        <v>4.5556741899999977</v>
      </c>
    </row>
    <row r="416" spans="1:6">
      <c r="A416" s="4">
        <v>3582</v>
      </c>
      <c r="B416" s="5">
        <v>143.08893452999999</v>
      </c>
      <c r="C416" s="5">
        <v>51.185919400000017</v>
      </c>
      <c r="D416" s="5">
        <v>72.285919400000012</v>
      </c>
      <c r="E416" s="5">
        <v>10.70857745</v>
      </c>
      <c r="F416" s="6">
        <v>4.4776725499999976</v>
      </c>
    </row>
    <row r="417" spans="1:6">
      <c r="A417" s="4">
        <v>3583</v>
      </c>
      <c r="B417" s="5">
        <v>143.08893452999999</v>
      </c>
      <c r="C417" s="5">
        <v>51.185919400000017</v>
      </c>
      <c r="D417" s="5">
        <v>72.285919400000012</v>
      </c>
      <c r="E417" s="5">
        <v>10.644715189999999</v>
      </c>
      <c r="F417" s="6">
        <v>4.5415348099999981</v>
      </c>
    </row>
    <row r="418" spans="1:6">
      <c r="A418" s="4">
        <v>3584</v>
      </c>
      <c r="B418" s="5">
        <v>143.52676675000001</v>
      </c>
      <c r="C418" s="5">
        <v>50.748087179999999</v>
      </c>
      <c r="D418" s="5">
        <v>71.848087179999993</v>
      </c>
      <c r="E418" s="5">
        <v>10.493714199999999</v>
      </c>
      <c r="F418" s="6">
        <v>4.6925357999999981</v>
      </c>
    </row>
    <row r="419" spans="1:6">
      <c r="A419" s="4">
        <v>3585</v>
      </c>
      <c r="B419" s="5">
        <v>143.52676675000001</v>
      </c>
      <c r="C419" s="5">
        <v>50.748087179999999</v>
      </c>
      <c r="D419" s="5">
        <v>71.848087179999993</v>
      </c>
      <c r="E419" s="5">
        <v>10.488706219999999</v>
      </c>
      <c r="F419" s="6">
        <v>4.6975437799999984</v>
      </c>
    </row>
    <row r="420" spans="1:6">
      <c r="A420" s="4">
        <v>3586</v>
      </c>
      <c r="B420" s="5">
        <v>143.52676675000001</v>
      </c>
      <c r="C420" s="5">
        <v>50.748087179999999</v>
      </c>
      <c r="D420" s="5">
        <v>71.848087179999993</v>
      </c>
      <c r="E420" s="5">
        <v>10.378201969999999</v>
      </c>
      <c r="F420" s="6">
        <v>4.8080480299999984</v>
      </c>
    </row>
    <row r="421" spans="1:6">
      <c r="A421" s="4">
        <v>3587</v>
      </c>
      <c r="B421" s="5">
        <v>143.43414844</v>
      </c>
      <c r="C421" s="5">
        <v>50.840705490000005</v>
      </c>
      <c r="D421" s="5">
        <v>71.940705489999999</v>
      </c>
      <c r="E421" s="5">
        <v>10.37985374</v>
      </c>
      <c r="F421" s="6">
        <v>4.8063962599999979</v>
      </c>
    </row>
    <row r="422" spans="1:6">
      <c r="A422" s="4">
        <v>3588</v>
      </c>
      <c r="B422" s="5">
        <v>143.89734809000001</v>
      </c>
      <c r="C422" s="5">
        <v>50.377505839999998</v>
      </c>
      <c r="D422" s="5">
        <v>71.477505839999992</v>
      </c>
      <c r="E422" s="5">
        <v>10.195285889999999</v>
      </c>
      <c r="F422" s="6">
        <v>4.9909641099999984</v>
      </c>
    </row>
    <row r="423" spans="1:6">
      <c r="A423" s="4">
        <v>3589</v>
      </c>
      <c r="B423" s="5">
        <v>144.19705583000001</v>
      </c>
      <c r="C423" s="5">
        <v>50.077798099999995</v>
      </c>
      <c r="D423" s="5">
        <v>71.17779809999999</v>
      </c>
      <c r="E423" s="5">
        <v>10.20675608</v>
      </c>
      <c r="F423" s="6">
        <v>4.9794939199999977</v>
      </c>
    </row>
    <row r="424" spans="1:6">
      <c r="A424" s="4">
        <v>3590</v>
      </c>
      <c r="B424" s="5">
        <v>144.19705583000001</v>
      </c>
      <c r="C424" s="5">
        <v>50.077798099999995</v>
      </c>
      <c r="D424" s="5">
        <v>71.17779809999999</v>
      </c>
      <c r="E424" s="5">
        <v>10.13296663</v>
      </c>
      <c r="F424" s="6">
        <v>5.0532833699999973</v>
      </c>
    </row>
    <row r="425" spans="1:6">
      <c r="A425" s="4">
        <v>3591</v>
      </c>
      <c r="B425" s="5">
        <v>144.82929618</v>
      </c>
      <c r="C425" s="5">
        <v>49.445557750000006</v>
      </c>
      <c r="D425" s="5">
        <v>70.54555775</v>
      </c>
      <c r="E425" s="5">
        <v>10.10137331</v>
      </c>
      <c r="F425" s="6">
        <v>5.084876689999998</v>
      </c>
    </row>
    <row r="426" spans="1:6">
      <c r="A426" s="4">
        <v>3592</v>
      </c>
      <c r="B426" s="5">
        <v>144.82929618</v>
      </c>
      <c r="C426" s="5">
        <v>49.445557750000006</v>
      </c>
      <c r="D426" s="5">
        <v>70.54555775</v>
      </c>
      <c r="E426" s="5">
        <v>10.20675608</v>
      </c>
      <c r="F426" s="6">
        <v>4.9794939199999977</v>
      </c>
    </row>
    <row r="427" spans="1:6">
      <c r="A427" s="4">
        <v>3593</v>
      </c>
      <c r="B427" s="5">
        <v>145.48498724000001</v>
      </c>
      <c r="C427" s="5">
        <v>48.789866689999997</v>
      </c>
      <c r="D427" s="5">
        <v>69.889866689999991</v>
      </c>
      <c r="E427" s="5">
        <v>10.198470289999999</v>
      </c>
      <c r="F427" s="6">
        <v>4.9877797099999981</v>
      </c>
    </row>
    <row r="428" spans="1:6">
      <c r="A428" s="4">
        <v>3594</v>
      </c>
      <c r="B428" s="5">
        <v>145.73764059000001</v>
      </c>
      <c r="C428" s="5">
        <v>48.537213339999994</v>
      </c>
      <c r="D428" s="5">
        <v>69.637213339999988</v>
      </c>
      <c r="E428" s="5">
        <v>10.20130895</v>
      </c>
      <c r="F428" s="6">
        <v>4.984941049999998</v>
      </c>
    </row>
    <row r="429" spans="1:6">
      <c r="A429" s="4">
        <v>3595</v>
      </c>
      <c r="B429" s="5">
        <v>145.87409984000001</v>
      </c>
      <c r="C429" s="5">
        <v>48.400754089999992</v>
      </c>
      <c r="D429" s="5">
        <v>69.500754089999987</v>
      </c>
      <c r="E429" s="5">
        <v>10.20130895</v>
      </c>
      <c r="F429" s="6">
        <v>4.984941049999998</v>
      </c>
    </row>
    <row r="430" spans="1:6">
      <c r="A430" s="4">
        <v>3596</v>
      </c>
      <c r="B430" s="5">
        <v>146.11903644</v>
      </c>
      <c r="C430" s="5">
        <v>48.155817490000004</v>
      </c>
      <c r="D430" s="5">
        <v>69.255817489999998</v>
      </c>
      <c r="E430" s="5">
        <v>10.38403179</v>
      </c>
      <c r="F430" s="6">
        <v>4.8022182099999977</v>
      </c>
    </row>
    <row r="431" spans="1:6">
      <c r="A431" s="4">
        <v>3597</v>
      </c>
      <c r="B431" s="5">
        <v>146.42246469</v>
      </c>
      <c r="C431" s="5">
        <v>47.852389240000008</v>
      </c>
      <c r="D431" s="5">
        <v>68.952389240000002</v>
      </c>
      <c r="E431" s="5">
        <v>10.27276649</v>
      </c>
      <c r="F431" s="6">
        <v>4.9134835099999972</v>
      </c>
    </row>
    <row r="432" spans="1:6">
      <c r="A432" s="4">
        <v>3598</v>
      </c>
      <c r="B432" s="5">
        <v>146.60340908000001</v>
      </c>
      <c r="C432" s="5">
        <v>47.67144485</v>
      </c>
      <c r="D432" s="5">
        <v>68.771444849999995</v>
      </c>
      <c r="E432" s="5">
        <v>10.34567966</v>
      </c>
      <c r="F432" s="6">
        <v>4.8405703399999975</v>
      </c>
    </row>
    <row r="433" spans="1:7">
      <c r="A433" s="4">
        <v>3599</v>
      </c>
      <c r="B433" s="5">
        <v>146.88152976999999</v>
      </c>
      <c r="C433" s="5">
        <v>47.39332416000002</v>
      </c>
      <c r="D433" s="5">
        <v>68.493324160000014</v>
      </c>
      <c r="E433" s="5">
        <v>10.17498936</v>
      </c>
      <c r="F433" s="6">
        <v>5.0112606399999979</v>
      </c>
    </row>
    <row r="434" spans="1:7">
      <c r="A434" s="4">
        <v>3600</v>
      </c>
      <c r="B434" s="5">
        <v>147.06367799</v>
      </c>
      <c r="C434" s="5">
        <v>47.211175940000004</v>
      </c>
      <c r="D434" s="5">
        <v>68.311175939999998</v>
      </c>
      <c r="E434" s="5">
        <v>10.052474699999999</v>
      </c>
      <c r="F434" s="6">
        <v>5.1337752999999982</v>
      </c>
      <c r="G434" t="s">
        <v>30</v>
      </c>
    </row>
    <row r="435" spans="1:7">
      <c r="A435" s="4">
        <v>3601</v>
      </c>
      <c r="B435" s="5">
        <v>147.36186380999999</v>
      </c>
      <c r="C435" s="5">
        <v>46.912990120000018</v>
      </c>
      <c r="D435" s="5">
        <v>68.012990120000012</v>
      </c>
      <c r="E435" s="5">
        <v>10.10339512</v>
      </c>
      <c r="F435" s="6">
        <v>5.0828548799999975</v>
      </c>
    </row>
    <row r="436" spans="1:7">
      <c r="A436" s="4">
        <v>3602</v>
      </c>
      <c r="B436" s="5">
        <v>147.64723971000001</v>
      </c>
      <c r="C436" s="5">
        <v>46.627614219999998</v>
      </c>
      <c r="D436" s="5">
        <v>67.727614219999992</v>
      </c>
      <c r="E436" s="5">
        <v>10.12739822</v>
      </c>
      <c r="F436" s="6">
        <v>5.0588517799999977</v>
      </c>
    </row>
    <row r="437" spans="1:7">
      <c r="A437" s="4">
        <v>3603</v>
      </c>
      <c r="B437" s="5">
        <v>147.98297148</v>
      </c>
      <c r="C437" s="5">
        <v>46.291882450000003</v>
      </c>
      <c r="D437" s="5">
        <v>67.391882449999997</v>
      </c>
      <c r="E437" s="5">
        <v>10.20130895</v>
      </c>
      <c r="F437" s="6">
        <v>4.984941049999998</v>
      </c>
    </row>
    <row r="438" spans="1:7">
      <c r="A438" s="4">
        <v>3604</v>
      </c>
      <c r="B438" s="5">
        <v>148.38987392000001</v>
      </c>
      <c r="C438" s="5">
        <v>45.884980009999992</v>
      </c>
      <c r="D438" s="5">
        <v>66.984980009999987</v>
      </c>
      <c r="E438" s="5">
        <v>10.08772461</v>
      </c>
      <c r="F438" s="6">
        <v>5.0985253899999972</v>
      </c>
    </row>
    <row r="439" spans="1:7">
      <c r="A439" s="4">
        <v>3605</v>
      </c>
      <c r="B439" s="5">
        <v>148.91498163</v>
      </c>
      <c r="C439" s="5">
        <v>45.359872300000006</v>
      </c>
      <c r="D439" s="5">
        <v>66.459872300000001</v>
      </c>
      <c r="E439" s="5">
        <v>10.02384406</v>
      </c>
      <c r="F439" s="6">
        <v>5.1624059399999975</v>
      </c>
    </row>
    <row r="440" spans="1:7">
      <c r="A440" s="4">
        <v>3606</v>
      </c>
      <c r="B440" s="5">
        <v>149.59991843</v>
      </c>
      <c r="C440" s="5">
        <v>44.674935500000004</v>
      </c>
      <c r="D440" s="5">
        <v>65.774935499999998</v>
      </c>
      <c r="E440" s="5">
        <v>9.9902387400000006</v>
      </c>
      <c r="F440" s="6">
        <v>5.196011259999997</v>
      </c>
    </row>
    <row r="441" spans="1:7">
      <c r="A441" s="4">
        <v>3607</v>
      </c>
      <c r="B441" s="5">
        <v>150.1583157</v>
      </c>
      <c r="C441" s="5">
        <v>44.116538230000003</v>
      </c>
      <c r="D441" s="5">
        <v>65.216538229999998</v>
      </c>
      <c r="E441" s="5">
        <v>9.9564040400000007</v>
      </c>
      <c r="F441" s="6">
        <v>5.2298459599999969</v>
      </c>
    </row>
    <row r="442" spans="1:7">
      <c r="A442" s="4">
        <v>3608</v>
      </c>
      <c r="B442" s="5">
        <v>150.68012626000001</v>
      </c>
      <c r="C442" s="5">
        <v>43.594727669999997</v>
      </c>
      <c r="D442" s="5">
        <v>64.694727669999992</v>
      </c>
      <c r="E442" s="5">
        <v>9.9902387400000006</v>
      </c>
      <c r="F442" s="6">
        <v>5.196011259999997</v>
      </c>
    </row>
    <row r="443" spans="1:7">
      <c r="A443" s="4">
        <v>3609</v>
      </c>
      <c r="B443" s="5">
        <v>151.03056577000001</v>
      </c>
      <c r="C443" s="5">
        <v>43.244288159999996</v>
      </c>
      <c r="D443" s="5">
        <v>64.344288159999991</v>
      </c>
      <c r="E443" s="5">
        <v>9.9181701899999997</v>
      </c>
      <c r="F443" s="6">
        <v>5.2680798099999979</v>
      </c>
    </row>
    <row r="444" spans="1:7">
      <c r="A444" s="4">
        <v>3610</v>
      </c>
      <c r="B444" s="5">
        <v>151.33535992</v>
      </c>
      <c r="C444" s="5">
        <v>42.939494010000004</v>
      </c>
      <c r="D444" s="5">
        <v>64.039494009999999</v>
      </c>
      <c r="E444" s="5">
        <v>9.9181701899999997</v>
      </c>
      <c r="F444" s="6">
        <v>5.2680798099999979</v>
      </c>
    </row>
    <row r="445" spans="1:7">
      <c r="A445" s="4">
        <v>3611</v>
      </c>
      <c r="B445" s="5">
        <v>151.61212180000001</v>
      </c>
      <c r="C445" s="5">
        <v>42.662732129999995</v>
      </c>
      <c r="D445" s="5">
        <v>63.762732129999996</v>
      </c>
      <c r="E445" s="5">
        <v>9.8213164000000006</v>
      </c>
      <c r="F445" s="6">
        <v>5.364933599999997</v>
      </c>
    </row>
    <row r="446" spans="1:7">
      <c r="A446" s="4">
        <v>3612</v>
      </c>
      <c r="B446" s="5">
        <v>151.65152132</v>
      </c>
      <c r="C446" s="5">
        <v>42.623332610000006</v>
      </c>
      <c r="D446" s="5">
        <v>63.723332610000007</v>
      </c>
      <c r="E446" s="5">
        <v>9.8143041699999998</v>
      </c>
      <c r="F446" s="6">
        <v>5.3719458299999978</v>
      </c>
    </row>
    <row r="447" spans="1:7">
      <c r="A447" s="4">
        <v>3613</v>
      </c>
      <c r="B447" s="5">
        <v>151.89216016</v>
      </c>
      <c r="C447" s="5">
        <v>42.382693770000003</v>
      </c>
      <c r="D447" s="5">
        <v>63.482693770000004</v>
      </c>
      <c r="E447" s="5">
        <v>9.7808839499999998</v>
      </c>
      <c r="F447" s="6">
        <v>5.4053660499999978</v>
      </c>
    </row>
    <row r="448" spans="1:7">
      <c r="A448" s="4">
        <v>3614</v>
      </c>
      <c r="B448" s="5">
        <v>151.84924846999999</v>
      </c>
      <c r="C448" s="5">
        <v>42.425605460000014</v>
      </c>
      <c r="D448" s="5">
        <v>63.525605460000016</v>
      </c>
      <c r="E448" s="5">
        <v>9.7410153000000008</v>
      </c>
      <c r="F448" s="6">
        <v>5.4452346999999968</v>
      </c>
    </row>
    <row r="449" spans="1:6">
      <c r="A449" s="4">
        <v>3615</v>
      </c>
      <c r="B449" s="5">
        <v>151.90345314999999</v>
      </c>
      <c r="C449" s="5">
        <v>42.371400780000016</v>
      </c>
      <c r="D449" s="5">
        <v>63.471400780000018</v>
      </c>
      <c r="E449" s="5">
        <v>9.7485282699999996</v>
      </c>
      <c r="F449" s="6">
        <v>5.437721729999998</v>
      </c>
    </row>
    <row r="450" spans="1:6">
      <c r="A450" s="4">
        <v>3616</v>
      </c>
      <c r="B450" s="5">
        <v>152.0188565</v>
      </c>
      <c r="C450" s="5">
        <v>42.255997430000008</v>
      </c>
      <c r="D450" s="5">
        <v>63.355997430000009</v>
      </c>
      <c r="E450" s="5">
        <v>9.7145669300000002</v>
      </c>
      <c r="F450" s="6">
        <v>5.4716830699999974</v>
      </c>
    </row>
    <row r="451" spans="1:6">
      <c r="A451" s="4">
        <v>3617</v>
      </c>
      <c r="B451" s="5">
        <v>152.0188565</v>
      </c>
      <c r="C451" s="5">
        <v>42.255997430000008</v>
      </c>
      <c r="D451" s="5">
        <v>63.355997430000009</v>
      </c>
      <c r="E451" s="5">
        <v>9.7447492899999997</v>
      </c>
      <c r="F451" s="6">
        <v>5.4415007099999979</v>
      </c>
    </row>
    <row r="452" spans="1:6">
      <c r="A452" s="4">
        <v>3618</v>
      </c>
      <c r="B452" s="5">
        <v>151.58835649</v>
      </c>
      <c r="C452" s="5">
        <v>42.686497440000011</v>
      </c>
      <c r="D452" s="5">
        <v>63.786497440000012</v>
      </c>
      <c r="E452" s="5">
        <v>9.6658720299999992</v>
      </c>
      <c r="F452" s="6">
        <v>5.5203779699999984</v>
      </c>
    </row>
    <row r="453" spans="1:6">
      <c r="A453" s="4">
        <v>3619</v>
      </c>
      <c r="B453" s="5">
        <v>151.24406425999999</v>
      </c>
      <c r="C453" s="5">
        <v>43.030789670000019</v>
      </c>
      <c r="D453" s="5">
        <v>64.130789670000013</v>
      </c>
      <c r="E453" s="5">
        <v>9.6736452100000001</v>
      </c>
      <c r="F453" s="6">
        <v>5.5126047899999975</v>
      </c>
    </row>
    <row r="454" spans="1:6">
      <c r="A454" s="4">
        <v>3620</v>
      </c>
      <c r="B454" s="5">
        <v>151.34096729000001</v>
      </c>
      <c r="C454" s="5">
        <v>42.933886639999997</v>
      </c>
      <c r="D454" s="5">
        <v>64.033886639999992</v>
      </c>
      <c r="E454" s="5">
        <v>9.6719523699999996</v>
      </c>
      <c r="F454" s="6">
        <v>5.514297629999998</v>
      </c>
    </row>
    <row r="455" spans="1:6">
      <c r="A455" s="4">
        <v>3621</v>
      </c>
      <c r="B455" s="5">
        <v>151.34096729000001</v>
      </c>
      <c r="C455" s="5">
        <v>42.933886639999997</v>
      </c>
      <c r="D455" s="5">
        <v>64.033886639999992</v>
      </c>
      <c r="E455" s="5">
        <v>9.7048317199999996</v>
      </c>
      <c r="F455" s="6">
        <v>5.481418279999998</v>
      </c>
    </row>
    <row r="456" spans="1:6">
      <c r="A456" s="4">
        <v>3622</v>
      </c>
      <c r="B456" s="5">
        <v>151.34096729000001</v>
      </c>
      <c r="C456" s="5">
        <v>42.933886639999997</v>
      </c>
      <c r="D456" s="5">
        <v>64.033886639999992</v>
      </c>
      <c r="E456" s="5">
        <v>9.6658720299999992</v>
      </c>
      <c r="F456" s="6">
        <v>5.5203779699999984</v>
      </c>
    </row>
    <row r="457" spans="1:6">
      <c r="A457" s="4">
        <v>3623</v>
      </c>
      <c r="B457" s="5">
        <v>151.34096729000001</v>
      </c>
      <c r="C457" s="5">
        <v>42.933886639999997</v>
      </c>
      <c r="D457" s="5">
        <v>64.033886639999992</v>
      </c>
      <c r="E457" s="5">
        <v>9.7048317199999996</v>
      </c>
      <c r="F457" s="6">
        <v>5.481418279999998</v>
      </c>
    </row>
    <row r="458" spans="1:6">
      <c r="A458" s="4">
        <v>3624</v>
      </c>
      <c r="B458" s="5">
        <v>151.34096729000001</v>
      </c>
      <c r="C458" s="5">
        <v>42.933886639999997</v>
      </c>
      <c r="D458" s="5">
        <v>64.033886639999992</v>
      </c>
      <c r="E458" s="5">
        <v>9.6719523699999996</v>
      </c>
      <c r="F458" s="6">
        <v>5.514297629999998</v>
      </c>
    </row>
    <row r="459" spans="1:6">
      <c r="A459" s="4">
        <v>3625</v>
      </c>
      <c r="B459" s="5">
        <v>152.6454779</v>
      </c>
      <c r="C459" s="5">
        <v>41.629376030000003</v>
      </c>
      <c r="D459" s="5">
        <v>62.729376030000005</v>
      </c>
      <c r="E459" s="5">
        <v>9.7038349200000003</v>
      </c>
      <c r="F459" s="6">
        <v>5.4824150799999973</v>
      </c>
    </row>
    <row r="460" spans="1:6">
      <c r="A460" s="4">
        <v>3626</v>
      </c>
      <c r="B460" s="5">
        <v>153.13517271000001</v>
      </c>
      <c r="C460" s="5">
        <v>41.13968122</v>
      </c>
      <c r="D460" s="5">
        <v>62.239681220000001</v>
      </c>
      <c r="E460" s="5">
        <v>9.8455291599999999</v>
      </c>
      <c r="F460" s="6">
        <v>5.3407208399999977</v>
      </c>
    </row>
    <row r="461" spans="1:6">
      <c r="A461" s="4">
        <v>3627</v>
      </c>
      <c r="B461" s="5">
        <v>153.13517271000001</v>
      </c>
      <c r="C461" s="5">
        <v>41.13968122</v>
      </c>
      <c r="D461" s="5">
        <v>62.239681220000001</v>
      </c>
      <c r="E461" s="5">
        <v>9.8445469800000005</v>
      </c>
      <c r="F461" s="6">
        <v>5.3417030199999971</v>
      </c>
    </row>
    <row r="462" spans="1:6">
      <c r="A462" s="4">
        <v>3628</v>
      </c>
      <c r="B462" s="5">
        <v>153.84358847999999</v>
      </c>
      <c r="C462" s="5">
        <v>40.431265450000012</v>
      </c>
      <c r="D462" s="5">
        <v>61.531265450000014</v>
      </c>
      <c r="E462" s="5">
        <v>9.8781203000000009</v>
      </c>
      <c r="F462" s="6">
        <v>5.3081296999999967</v>
      </c>
    </row>
    <row r="463" spans="1:6">
      <c r="A463" s="4">
        <v>3629</v>
      </c>
      <c r="B463" s="5">
        <v>154.39007365000001</v>
      </c>
      <c r="C463" s="5">
        <v>39.884780280000001</v>
      </c>
      <c r="D463" s="5">
        <v>60.984780280000003</v>
      </c>
      <c r="E463" s="5">
        <v>9.8790990900000004</v>
      </c>
      <c r="F463" s="6">
        <v>5.3071509099999972</v>
      </c>
    </row>
    <row r="464" spans="1:6">
      <c r="A464" s="4">
        <v>3630</v>
      </c>
      <c r="B464" s="5">
        <v>154.83699333000001</v>
      </c>
      <c r="C464" s="5">
        <v>39.437860599999993</v>
      </c>
      <c r="D464" s="5">
        <v>60.537860599999995</v>
      </c>
      <c r="E464" s="5">
        <v>9.8143041699999998</v>
      </c>
      <c r="F464" s="6">
        <v>5.3719458299999978</v>
      </c>
    </row>
    <row r="465" spans="1:6">
      <c r="A465" s="4">
        <v>3631</v>
      </c>
      <c r="B465" s="5">
        <v>155.45334224000001</v>
      </c>
      <c r="C465" s="5">
        <v>38.821511689999994</v>
      </c>
      <c r="D465" s="5">
        <v>59.921511689999996</v>
      </c>
      <c r="E465" s="5">
        <v>9.8474935000000006</v>
      </c>
      <c r="F465" s="6">
        <v>5.338756499999997</v>
      </c>
    </row>
    <row r="466" spans="1:6">
      <c r="A466" s="4">
        <v>3632</v>
      </c>
      <c r="B466" s="5">
        <v>155.45334224000001</v>
      </c>
      <c r="C466" s="5">
        <v>38.821511689999994</v>
      </c>
      <c r="D466" s="5">
        <v>59.921511689999996</v>
      </c>
      <c r="E466" s="5">
        <v>9.7818729599999994</v>
      </c>
      <c r="F466" s="6">
        <v>5.4043770399999982</v>
      </c>
    </row>
    <row r="467" spans="1:6">
      <c r="A467" s="4">
        <v>3633</v>
      </c>
      <c r="B467" s="5">
        <v>155.45334224000001</v>
      </c>
      <c r="C467" s="5">
        <v>38.821511689999994</v>
      </c>
      <c r="D467" s="5">
        <v>59.921511689999996</v>
      </c>
      <c r="E467" s="5">
        <v>9.7818729599999994</v>
      </c>
      <c r="F467" s="6">
        <v>5.4043770399999982</v>
      </c>
    </row>
    <row r="468" spans="1:6">
      <c r="A468" s="4">
        <v>3634</v>
      </c>
      <c r="B468" s="5">
        <v>156.35649161000001</v>
      </c>
      <c r="C468" s="5">
        <v>37.91836232</v>
      </c>
      <c r="D468" s="5">
        <v>59.018362320000001</v>
      </c>
      <c r="E468" s="5">
        <v>9.7332024100000005</v>
      </c>
      <c r="F468" s="6">
        <v>5.4530475899999971</v>
      </c>
    </row>
    <row r="469" spans="1:6">
      <c r="A469" s="4">
        <v>3635</v>
      </c>
      <c r="B469" s="5">
        <v>156.66503159999999</v>
      </c>
      <c r="C469" s="5">
        <v>37.609822330000014</v>
      </c>
      <c r="D469" s="5">
        <v>58.709822330000016</v>
      </c>
      <c r="E469" s="5">
        <v>9.7740344500000003</v>
      </c>
      <c r="F469" s="6">
        <v>5.4122155499999973</v>
      </c>
    </row>
    <row r="470" spans="1:6">
      <c r="A470" s="4">
        <v>3636</v>
      </c>
      <c r="B470" s="5">
        <v>157.09953525</v>
      </c>
      <c r="C470" s="5">
        <v>37.175318680000004</v>
      </c>
      <c r="D470" s="5">
        <v>58.275318680000005</v>
      </c>
      <c r="E470" s="5">
        <v>9.7410153000000008</v>
      </c>
      <c r="F470" s="6">
        <v>5.4452346999999968</v>
      </c>
    </row>
    <row r="471" spans="1:6">
      <c r="A471" s="4">
        <v>3637</v>
      </c>
      <c r="B471" s="5">
        <v>157.64282861000001</v>
      </c>
      <c r="C471" s="5">
        <v>36.632025319999997</v>
      </c>
      <c r="D471" s="5">
        <v>57.732025319999998</v>
      </c>
      <c r="E471" s="5">
        <v>9.6343521299999999</v>
      </c>
      <c r="F471" s="6">
        <v>5.5518978699999977</v>
      </c>
    </row>
    <row r="472" spans="1:6">
      <c r="A472" s="4">
        <v>3638</v>
      </c>
      <c r="B472" s="5">
        <v>157.64282861000001</v>
      </c>
      <c r="C472" s="5">
        <v>36.632025319999997</v>
      </c>
      <c r="D472" s="5">
        <v>57.732025319999998</v>
      </c>
      <c r="E472" s="5">
        <v>9.6343521299999999</v>
      </c>
      <c r="F472" s="6">
        <v>5.5518978699999977</v>
      </c>
    </row>
    <row r="473" spans="1:6">
      <c r="A473" s="4">
        <v>3639</v>
      </c>
      <c r="B473" s="5">
        <v>157.96401161</v>
      </c>
      <c r="C473" s="5">
        <v>36.310842320000006</v>
      </c>
      <c r="D473" s="5">
        <v>57.410842320000008</v>
      </c>
      <c r="E473" s="5">
        <v>9.6674315800000006</v>
      </c>
      <c r="F473" s="6">
        <v>5.518818419999997</v>
      </c>
    </row>
    <row r="474" spans="1:6">
      <c r="A474" s="4">
        <v>3640</v>
      </c>
      <c r="B474" s="5">
        <v>158.08647725</v>
      </c>
      <c r="C474" s="5">
        <v>36.188376680000005</v>
      </c>
      <c r="D474" s="5">
        <v>57.288376680000006</v>
      </c>
      <c r="E474" s="5">
        <v>9.6748955999999993</v>
      </c>
      <c r="F474" s="6">
        <v>5.5113543999999983</v>
      </c>
    </row>
    <row r="475" spans="1:6">
      <c r="A475" s="4">
        <v>3641</v>
      </c>
      <c r="B475" s="5">
        <v>158.14733189</v>
      </c>
      <c r="C475" s="5">
        <v>36.127522040000002</v>
      </c>
      <c r="D475" s="5">
        <v>57.227522040000004</v>
      </c>
      <c r="E475" s="5">
        <v>9.7080713500000009</v>
      </c>
      <c r="F475" s="6">
        <v>5.4781786499999967</v>
      </c>
    </row>
    <row r="476" spans="1:6">
      <c r="A476" s="4">
        <v>3642</v>
      </c>
      <c r="B476" s="5">
        <v>158.14733189</v>
      </c>
      <c r="C476" s="5">
        <v>36.127522040000002</v>
      </c>
      <c r="D476" s="5">
        <v>57.227522040000004</v>
      </c>
      <c r="E476" s="5">
        <v>9.7488336400000009</v>
      </c>
      <c r="F476" s="6">
        <v>5.4374163599999967</v>
      </c>
    </row>
    <row r="477" spans="1:6">
      <c r="A477" s="4">
        <v>3643</v>
      </c>
      <c r="B477" s="5">
        <v>157.92392881999999</v>
      </c>
      <c r="C477" s="5">
        <v>36.35092511000002</v>
      </c>
      <c r="D477" s="5">
        <v>57.450925110000021</v>
      </c>
      <c r="E477" s="5">
        <v>9.7403276099999996</v>
      </c>
      <c r="F477" s="6">
        <v>5.445922389999998</v>
      </c>
    </row>
    <row r="478" spans="1:6">
      <c r="A478" s="4">
        <v>3644</v>
      </c>
      <c r="B478" s="5">
        <v>157.87471141</v>
      </c>
      <c r="C478" s="5">
        <v>36.400142520000003</v>
      </c>
      <c r="D478" s="5">
        <v>57.500142520000004</v>
      </c>
      <c r="E478" s="5">
        <v>9.6343521299999999</v>
      </c>
      <c r="F478" s="6">
        <v>5.5518978699999977</v>
      </c>
    </row>
    <row r="479" spans="1:6">
      <c r="A479" s="4">
        <v>3645</v>
      </c>
      <c r="B479" s="5">
        <v>157.94945043999999</v>
      </c>
      <c r="C479" s="5">
        <v>36.325403490000014</v>
      </c>
      <c r="D479" s="5">
        <v>57.425403490000015</v>
      </c>
      <c r="E479" s="5">
        <v>9.7080713500000009</v>
      </c>
      <c r="F479" s="6">
        <v>5.4781786499999967</v>
      </c>
    </row>
    <row r="480" spans="1:6">
      <c r="A480" s="4">
        <v>3646</v>
      </c>
      <c r="B480" s="5">
        <v>157.94945043999999</v>
      </c>
      <c r="C480" s="5">
        <v>36.325403490000014</v>
      </c>
      <c r="D480" s="5">
        <v>57.425403490000015</v>
      </c>
      <c r="E480" s="5">
        <v>9.7400219700000008</v>
      </c>
      <c r="F480" s="6">
        <v>5.4462280299999968</v>
      </c>
    </row>
    <row r="481" spans="1:6">
      <c r="A481" s="4">
        <v>3647</v>
      </c>
      <c r="B481" s="5">
        <v>157.94945043999999</v>
      </c>
      <c r="C481" s="5">
        <v>36.325403490000014</v>
      </c>
      <c r="D481" s="5">
        <v>57.425403490000015</v>
      </c>
      <c r="E481" s="5">
        <v>9.7818729599999994</v>
      </c>
      <c r="F481" s="6">
        <v>5.4043770399999982</v>
      </c>
    </row>
    <row r="482" spans="1:6">
      <c r="A482" s="4">
        <v>3648</v>
      </c>
      <c r="B482" s="5">
        <v>157.94945043999999</v>
      </c>
      <c r="C482" s="5">
        <v>36.325403490000014</v>
      </c>
      <c r="D482" s="5">
        <v>57.425403490000015</v>
      </c>
      <c r="E482" s="5">
        <v>9.7410153000000008</v>
      </c>
      <c r="F482" s="6">
        <v>5.4452346999999968</v>
      </c>
    </row>
    <row r="483" spans="1:6">
      <c r="A483" s="4">
        <v>3649</v>
      </c>
      <c r="B483" s="5">
        <v>157.94945043999999</v>
      </c>
      <c r="C483" s="5">
        <v>36.325403490000014</v>
      </c>
      <c r="D483" s="5">
        <v>57.425403490000015</v>
      </c>
      <c r="E483" s="5">
        <v>9.7410153000000008</v>
      </c>
      <c r="F483" s="6">
        <v>5.4452346999999968</v>
      </c>
    </row>
    <row r="484" spans="1:6">
      <c r="A484" s="4">
        <v>3650</v>
      </c>
      <c r="B484" s="5">
        <v>158.54734821</v>
      </c>
      <c r="C484" s="5">
        <v>35.727505720000011</v>
      </c>
      <c r="D484" s="5">
        <v>56.827505720000012</v>
      </c>
      <c r="E484" s="5">
        <v>9.7403276099999996</v>
      </c>
      <c r="F484" s="6">
        <v>5.445922389999998</v>
      </c>
    </row>
    <row r="485" spans="1:6">
      <c r="A485" s="4">
        <v>3651</v>
      </c>
      <c r="B485" s="5">
        <v>158.88150526999999</v>
      </c>
      <c r="C485" s="5">
        <v>35.393348660000015</v>
      </c>
      <c r="D485" s="5">
        <v>56.493348660000017</v>
      </c>
      <c r="E485" s="5">
        <v>9.7488336400000009</v>
      </c>
      <c r="F485" s="6">
        <v>5.4374163599999967</v>
      </c>
    </row>
    <row r="486" spans="1:6">
      <c r="A486" s="4">
        <v>3652</v>
      </c>
      <c r="B486" s="5">
        <v>159.04822347000001</v>
      </c>
      <c r="C486" s="5">
        <v>35.226630459999996</v>
      </c>
      <c r="D486" s="5">
        <v>56.326630459999997</v>
      </c>
      <c r="E486" s="5">
        <v>9.7811882600000004</v>
      </c>
      <c r="F486" s="6">
        <v>5.4050617399999972</v>
      </c>
    </row>
    <row r="487" spans="1:6">
      <c r="A487" s="4">
        <v>3653</v>
      </c>
      <c r="B487" s="5">
        <v>159.10593370000001</v>
      </c>
      <c r="C487" s="5">
        <v>35.168920229999998</v>
      </c>
      <c r="D487" s="5">
        <v>56.268920229999999</v>
      </c>
      <c r="E487" s="5">
        <v>9.7811882600000004</v>
      </c>
      <c r="F487" s="6">
        <v>5.4050617399999972</v>
      </c>
    </row>
    <row r="488" spans="1:6">
      <c r="A488" s="4">
        <v>3654</v>
      </c>
      <c r="B488" s="5">
        <v>159.05814681000001</v>
      </c>
      <c r="C488" s="5">
        <v>35.216707119999995</v>
      </c>
      <c r="D488" s="5">
        <v>56.316707119999997</v>
      </c>
      <c r="E488" s="5">
        <v>9.7488336400000009</v>
      </c>
      <c r="F488" s="6">
        <v>5.4374163599999967</v>
      </c>
    </row>
    <row r="489" spans="1:6">
      <c r="A489" s="4">
        <v>3655</v>
      </c>
      <c r="B489" s="5">
        <v>159.07711487</v>
      </c>
      <c r="C489" s="5">
        <v>35.197739060000004</v>
      </c>
      <c r="D489" s="5">
        <v>56.297739060000005</v>
      </c>
      <c r="E489" s="5">
        <v>9.8143041699999998</v>
      </c>
      <c r="F489" s="6">
        <v>5.3719458299999978</v>
      </c>
    </row>
    <row r="490" spans="1:6">
      <c r="A490" s="4">
        <v>3656</v>
      </c>
      <c r="B490" s="5">
        <v>159.07711487</v>
      </c>
      <c r="C490" s="5">
        <v>35.197739060000004</v>
      </c>
      <c r="D490" s="5">
        <v>56.297739060000005</v>
      </c>
      <c r="E490" s="5">
        <v>9.8553776099999997</v>
      </c>
      <c r="F490" s="6">
        <v>5.3308723899999979</v>
      </c>
    </row>
    <row r="491" spans="1:6">
      <c r="A491" s="4">
        <v>3657</v>
      </c>
      <c r="B491" s="5">
        <v>159.07711487</v>
      </c>
      <c r="C491" s="5">
        <v>35.197739060000004</v>
      </c>
      <c r="D491" s="5">
        <v>56.297739060000005</v>
      </c>
      <c r="E491" s="5">
        <v>9.8553776099999997</v>
      </c>
      <c r="F491" s="6">
        <v>5.3308723899999979</v>
      </c>
    </row>
    <row r="492" spans="1:6">
      <c r="A492" s="4">
        <v>3658</v>
      </c>
      <c r="B492" s="5">
        <v>159.07711487</v>
      </c>
      <c r="C492" s="5">
        <v>35.197739060000004</v>
      </c>
      <c r="D492" s="5">
        <v>56.297739060000005</v>
      </c>
      <c r="E492" s="5">
        <v>9.9213376400000008</v>
      </c>
      <c r="F492" s="6">
        <v>5.2649123599999967</v>
      </c>
    </row>
    <row r="493" spans="1:6">
      <c r="A493" s="4">
        <v>3659</v>
      </c>
      <c r="B493" s="5">
        <v>161.35588422999999</v>
      </c>
      <c r="C493" s="5">
        <v>32.918969700000019</v>
      </c>
      <c r="D493" s="5">
        <v>54.018969700000021</v>
      </c>
      <c r="E493" s="5">
        <v>9.9213376400000008</v>
      </c>
      <c r="F493" s="6">
        <v>5.2649123599999967</v>
      </c>
    </row>
    <row r="494" spans="1:6">
      <c r="A494" s="4">
        <v>3660</v>
      </c>
      <c r="B494" s="5">
        <v>162.35332432000001</v>
      </c>
      <c r="C494" s="5">
        <v>31.921529609999993</v>
      </c>
      <c r="D494" s="5">
        <v>53.021529609999995</v>
      </c>
      <c r="E494" s="5">
        <v>9.8553776099999997</v>
      </c>
      <c r="F494" s="6">
        <v>5.3308723899999979</v>
      </c>
    </row>
    <row r="495" spans="1:6">
      <c r="A495" s="4">
        <v>3661</v>
      </c>
      <c r="B495" s="5">
        <v>163.20663529000001</v>
      </c>
      <c r="C495" s="5">
        <v>31.068218639999998</v>
      </c>
      <c r="D495" s="5">
        <v>52.168218639999999</v>
      </c>
      <c r="E495" s="5">
        <v>9.8143041699999998</v>
      </c>
      <c r="F495" s="6">
        <v>5.3719458299999978</v>
      </c>
    </row>
    <row r="496" spans="1:6">
      <c r="A496" s="4">
        <v>3662</v>
      </c>
      <c r="B496" s="5">
        <v>163.20663529000001</v>
      </c>
      <c r="C496" s="5">
        <v>31.068218639999998</v>
      </c>
      <c r="D496" s="5">
        <v>52.168218639999999</v>
      </c>
      <c r="E496" s="5">
        <v>9.7380926300000006</v>
      </c>
      <c r="F496" s="6">
        <v>5.448157369999997</v>
      </c>
    </row>
    <row r="497" spans="1:6">
      <c r="A497" s="4">
        <v>3663</v>
      </c>
      <c r="B497" s="5">
        <v>164.28854828999999</v>
      </c>
      <c r="C497" s="5">
        <v>29.986305640000012</v>
      </c>
      <c r="D497" s="5">
        <v>51.086305640000013</v>
      </c>
      <c r="E497" s="5">
        <v>9.7669150200000008</v>
      </c>
      <c r="F497" s="6">
        <v>5.4193349799999968</v>
      </c>
    </row>
    <row r="498" spans="1:6">
      <c r="A498" s="4">
        <v>3664</v>
      </c>
      <c r="B498" s="5">
        <v>164.70027919</v>
      </c>
      <c r="C498" s="5">
        <v>29.574574740000003</v>
      </c>
      <c r="D498" s="5">
        <v>50.674574740000004</v>
      </c>
      <c r="E498" s="5">
        <v>9.7420772800000002</v>
      </c>
      <c r="F498" s="6">
        <v>5.4441727199999974</v>
      </c>
    </row>
    <row r="499" spans="1:6">
      <c r="A499" s="4">
        <v>3665</v>
      </c>
      <c r="B499" s="5">
        <v>164.91728613999999</v>
      </c>
      <c r="C499" s="5">
        <v>29.357567790000019</v>
      </c>
      <c r="D499" s="5">
        <v>50.45756779000002</v>
      </c>
      <c r="E499" s="5">
        <v>9.6706442700000004</v>
      </c>
      <c r="F499" s="6">
        <v>5.5156057299999972</v>
      </c>
    </row>
    <row r="500" spans="1:6">
      <c r="A500" s="4">
        <v>3666</v>
      </c>
      <c r="B500" s="5">
        <v>165.13850427</v>
      </c>
      <c r="C500" s="5">
        <v>29.136349660000008</v>
      </c>
      <c r="D500" s="5">
        <v>50.236349660000009</v>
      </c>
      <c r="E500" s="5">
        <v>9.4926858700000007</v>
      </c>
      <c r="F500" s="6">
        <v>5.6935641299999968</v>
      </c>
    </row>
    <row r="501" spans="1:6">
      <c r="A501" s="4">
        <v>3667</v>
      </c>
      <c r="B501" s="5">
        <v>165.31829454999999</v>
      </c>
      <c r="C501" s="5">
        <v>28.956559380000016</v>
      </c>
      <c r="D501" s="5">
        <v>50.056559380000017</v>
      </c>
      <c r="E501" s="5">
        <v>9.6275701799999993</v>
      </c>
      <c r="F501" s="6">
        <v>5.5586798199999983</v>
      </c>
    </row>
    <row r="502" spans="1:6">
      <c r="A502" s="4">
        <v>3668</v>
      </c>
      <c r="B502" s="5">
        <v>165.46771394000001</v>
      </c>
      <c r="C502" s="5">
        <v>28.807139989999996</v>
      </c>
      <c r="D502" s="5">
        <v>49.907139989999997</v>
      </c>
      <c r="E502" s="5">
        <v>9.55450424</v>
      </c>
      <c r="F502" s="6">
        <v>5.6317457599999976</v>
      </c>
    </row>
    <row r="503" spans="1:6">
      <c r="A503" s="4">
        <v>3669</v>
      </c>
      <c r="B503" s="5">
        <v>165.70065756</v>
      </c>
      <c r="C503" s="5">
        <v>28.57419637000001</v>
      </c>
      <c r="D503" s="5">
        <v>49.674196370000011</v>
      </c>
      <c r="E503" s="5">
        <v>9.5226696299999993</v>
      </c>
      <c r="F503" s="6">
        <v>5.6635803699999983</v>
      </c>
    </row>
    <row r="504" spans="1:6">
      <c r="A504" s="4">
        <v>3670</v>
      </c>
      <c r="B504" s="5">
        <v>165.85964978999999</v>
      </c>
      <c r="C504" s="5">
        <v>28.415204140000014</v>
      </c>
      <c r="D504" s="5">
        <v>49.515204140000016</v>
      </c>
      <c r="E504" s="5">
        <v>9.4881741799999997</v>
      </c>
      <c r="F504" s="6">
        <v>5.6980758199999979</v>
      </c>
    </row>
    <row r="505" spans="1:6">
      <c r="A505" s="4">
        <v>3671</v>
      </c>
      <c r="B505" s="5">
        <v>165.92319151999999</v>
      </c>
      <c r="C505" s="5">
        <v>28.351662410000017</v>
      </c>
      <c r="D505" s="5">
        <v>49.451662410000019</v>
      </c>
      <c r="E505" s="5">
        <v>9.4048017099999992</v>
      </c>
      <c r="F505" s="6">
        <v>5.7814482899999984</v>
      </c>
    </row>
    <row r="506" spans="1:6">
      <c r="A506" s="4">
        <v>3672</v>
      </c>
      <c r="B506" s="5">
        <v>165.92319151999999</v>
      </c>
      <c r="C506" s="5">
        <v>28.351662410000017</v>
      </c>
      <c r="D506" s="5">
        <v>49.451662410000019</v>
      </c>
      <c r="E506" s="5">
        <v>9.3726179300000005</v>
      </c>
      <c r="F506" s="6">
        <v>5.813632069999997</v>
      </c>
    </row>
    <row r="507" spans="1:6">
      <c r="A507" s="4">
        <v>3673</v>
      </c>
      <c r="B507" s="5">
        <v>166.03985918000001</v>
      </c>
      <c r="C507" s="5">
        <v>28.234994749999998</v>
      </c>
      <c r="D507" s="5">
        <v>49.33499475</v>
      </c>
      <c r="E507" s="5">
        <v>9.4306821200000002</v>
      </c>
      <c r="F507" s="6">
        <v>5.7555678799999974</v>
      </c>
    </row>
    <row r="508" spans="1:6">
      <c r="A508" s="4">
        <v>3674</v>
      </c>
      <c r="B508" s="5">
        <v>166.13428536999999</v>
      </c>
      <c r="C508" s="5">
        <v>28.14056856000002</v>
      </c>
      <c r="D508" s="5">
        <v>49.240568560000021</v>
      </c>
      <c r="E508" s="5">
        <v>9.2993423699999997</v>
      </c>
      <c r="F508" s="6">
        <v>5.8869076299999978</v>
      </c>
    </row>
    <row r="509" spans="1:6">
      <c r="A509" s="4">
        <v>3675</v>
      </c>
      <c r="B509" s="5">
        <v>166.19914994999999</v>
      </c>
      <c r="C509" s="5">
        <v>28.075703980000014</v>
      </c>
      <c r="D509" s="5">
        <v>49.175703980000016</v>
      </c>
      <c r="E509" s="5">
        <v>9.3987588100000004</v>
      </c>
      <c r="F509" s="6">
        <v>5.7874911899999972</v>
      </c>
    </row>
    <row r="510" spans="1:6">
      <c r="A510" s="4">
        <v>3676</v>
      </c>
      <c r="B510" s="5">
        <v>166.12651618000001</v>
      </c>
      <c r="C510" s="5">
        <v>28.148337749999996</v>
      </c>
      <c r="D510" s="5">
        <v>49.248337749999997</v>
      </c>
      <c r="E510" s="5">
        <v>9.2993423699999997</v>
      </c>
      <c r="F510" s="6">
        <v>5.8869076299999978</v>
      </c>
    </row>
    <row r="511" spans="1:6">
      <c r="A511" s="4">
        <v>3677</v>
      </c>
      <c r="B511" s="5">
        <v>165.97096099999999</v>
      </c>
      <c r="C511" s="5">
        <v>28.303892930000018</v>
      </c>
      <c r="D511" s="5">
        <v>49.403892930000019</v>
      </c>
      <c r="E511" s="5">
        <v>9.3987588100000004</v>
      </c>
      <c r="F511" s="6">
        <v>5.7874911899999972</v>
      </c>
    </row>
    <row r="512" spans="1:6">
      <c r="A512" s="4">
        <v>3678</v>
      </c>
      <c r="B512" s="5">
        <v>165.88172169000001</v>
      </c>
      <c r="C512" s="5">
        <v>28.39313224</v>
      </c>
      <c r="D512" s="5">
        <v>49.493132240000001</v>
      </c>
      <c r="E512" s="5">
        <v>9.4554777800000007</v>
      </c>
      <c r="F512" s="6">
        <v>5.7307722199999969</v>
      </c>
    </row>
    <row r="513" spans="1:6">
      <c r="A513" s="4">
        <v>3679</v>
      </c>
      <c r="B513" s="5">
        <v>165.83034142</v>
      </c>
      <c r="C513" s="5">
        <v>28.44451251000001</v>
      </c>
      <c r="D513" s="5">
        <v>49.544512510000011</v>
      </c>
      <c r="E513" s="5">
        <v>9.4163314099999997</v>
      </c>
      <c r="F513" s="6">
        <v>5.7699185899999978</v>
      </c>
    </row>
    <row r="514" spans="1:6">
      <c r="A514" s="4">
        <v>3680</v>
      </c>
      <c r="B514" s="5">
        <v>165.57907682000001</v>
      </c>
      <c r="C514" s="5">
        <v>28.695777109999995</v>
      </c>
      <c r="D514" s="5">
        <v>49.795777109999996</v>
      </c>
      <c r="E514" s="5">
        <v>9.3765513600000006</v>
      </c>
      <c r="F514" s="6">
        <v>5.809698639999997</v>
      </c>
    </row>
    <row r="515" spans="1:6">
      <c r="A515" s="4">
        <v>3681</v>
      </c>
      <c r="B515" s="5">
        <v>165.48079258999999</v>
      </c>
      <c r="C515" s="5">
        <v>28.794061340000013</v>
      </c>
      <c r="D515" s="5">
        <v>49.894061340000015</v>
      </c>
      <c r="E515" s="5">
        <v>9.5010937599999998</v>
      </c>
      <c r="F515" s="6">
        <v>5.6851562399999978</v>
      </c>
    </row>
    <row r="516" spans="1:6">
      <c r="A516" s="4">
        <v>3682</v>
      </c>
      <c r="B516" s="5">
        <v>165.55001050000001</v>
      </c>
      <c r="C516" s="5">
        <v>28.724843429999993</v>
      </c>
      <c r="D516" s="5">
        <v>49.824843429999994</v>
      </c>
      <c r="E516" s="5">
        <v>9.4189022900000001</v>
      </c>
      <c r="F516" s="6">
        <v>5.7673477099999975</v>
      </c>
    </row>
    <row r="517" spans="1:6">
      <c r="A517" s="4">
        <v>3683</v>
      </c>
      <c r="B517" s="5">
        <v>165.66888205000001</v>
      </c>
      <c r="C517" s="5">
        <v>28.605971879999998</v>
      </c>
      <c r="D517" s="5">
        <v>49.70597188</v>
      </c>
      <c r="E517" s="5">
        <v>9.4189022900000001</v>
      </c>
      <c r="F517" s="6">
        <v>5.7673477099999975</v>
      </c>
    </row>
    <row r="518" spans="1:6">
      <c r="A518" s="4">
        <v>3684</v>
      </c>
      <c r="B518" s="5">
        <v>166.03494090999999</v>
      </c>
      <c r="C518" s="5">
        <v>28.239913020000017</v>
      </c>
      <c r="D518" s="5">
        <v>49.339913020000019</v>
      </c>
      <c r="E518" s="5">
        <v>9.4591198799999994</v>
      </c>
      <c r="F518" s="6">
        <v>5.7271301199999982</v>
      </c>
    </row>
    <row r="519" spans="1:6">
      <c r="A519" s="4">
        <v>3685</v>
      </c>
      <c r="B519" s="5">
        <v>166.30553750000001</v>
      </c>
      <c r="C519" s="5">
        <v>27.969316429999992</v>
      </c>
      <c r="D519" s="5">
        <v>49.069316429999994</v>
      </c>
      <c r="E519" s="5">
        <v>9.4925093999999994</v>
      </c>
      <c r="F519" s="6">
        <v>5.6937405999999982</v>
      </c>
    </row>
    <row r="520" spans="1:6">
      <c r="A520" s="4">
        <v>3686</v>
      </c>
      <c r="B520" s="5">
        <v>166.30553750000001</v>
      </c>
      <c r="C520" s="5">
        <v>27.969316429999992</v>
      </c>
      <c r="D520" s="5">
        <v>49.069316429999994</v>
      </c>
      <c r="E520" s="5">
        <v>9.4254890600000003</v>
      </c>
      <c r="F520" s="6">
        <v>5.7607609399999973</v>
      </c>
    </row>
    <row r="521" spans="1:6">
      <c r="A521" s="4">
        <v>3687</v>
      </c>
      <c r="B521" s="5">
        <v>167.30965289</v>
      </c>
      <c r="C521" s="5">
        <v>26.965201040000011</v>
      </c>
      <c r="D521" s="5">
        <v>48.065201040000012</v>
      </c>
      <c r="E521" s="5">
        <v>9.4577811599999997</v>
      </c>
      <c r="F521" s="6">
        <v>5.7284688399999979</v>
      </c>
    </row>
    <row r="522" spans="1:6">
      <c r="A522" s="4">
        <v>3688</v>
      </c>
      <c r="B522" s="5">
        <v>167.41750590000001</v>
      </c>
      <c r="C522" s="5">
        <v>26.857348029999997</v>
      </c>
      <c r="D522" s="5">
        <v>47.957348029999999</v>
      </c>
      <c r="E522" s="5">
        <v>9.4241454999999998</v>
      </c>
      <c r="F522" s="6">
        <v>5.7621044999999977</v>
      </c>
    </row>
    <row r="523" spans="1:6">
      <c r="A523" s="4">
        <v>3689</v>
      </c>
      <c r="B523" s="5">
        <v>167.59525561999999</v>
      </c>
      <c r="C523" s="5">
        <v>26.679598310000017</v>
      </c>
      <c r="D523" s="5">
        <v>47.779598310000019</v>
      </c>
      <c r="E523" s="5">
        <v>9.4860163699999998</v>
      </c>
      <c r="F523" s="6">
        <v>5.7002336299999978</v>
      </c>
    </row>
    <row r="524" spans="1:6">
      <c r="A524" s="4">
        <v>3690</v>
      </c>
      <c r="B524" s="5">
        <v>167.72201247999999</v>
      </c>
      <c r="C524" s="5">
        <v>26.552841450000017</v>
      </c>
      <c r="D524" s="5">
        <v>47.652841450000018</v>
      </c>
      <c r="E524" s="5">
        <v>9.4125344099999992</v>
      </c>
      <c r="F524" s="6">
        <v>5.7737155899999983</v>
      </c>
    </row>
    <row r="525" spans="1:6">
      <c r="A525" s="4">
        <v>3691</v>
      </c>
      <c r="B525" s="5">
        <v>167.93637401999999</v>
      </c>
      <c r="C525" s="5">
        <v>26.338479910000018</v>
      </c>
      <c r="D525" s="5">
        <v>47.438479910000019</v>
      </c>
      <c r="E525" s="5">
        <v>9.3475692499999994</v>
      </c>
      <c r="F525" s="6">
        <v>5.8386807499999982</v>
      </c>
    </row>
    <row r="526" spans="1:6">
      <c r="A526" s="4">
        <v>3692</v>
      </c>
      <c r="B526" s="5">
        <v>168.16633211999999</v>
      </c>
      <c r="C526" s="5">
        <v>26.108521810000013</v>
      </c>
      <c r="D526" s="5">
        <v>47.208521810000015</v>
      </c>
      <c r="E526" s="5">
        <v>9.4196208899999991</v>
      </c>
      <c r="F526" s="6">
        <v>5.7666291099999984</v>
      </c>
    </row>
    <row r="527" spans="1:6">
      <c r="A527" s="4">
        <v>3693</v>
      </c>
      <c r="B527" s="5">
        <v>168.5286787</v>
      </c>
      <c r="C527" s="5">
        <v>25.746175230000006</v>
      </c>
      <c r="D527" s="5">
        <v>46.846175230000007</v>
      </c>
      <c r="E527" s="5">
        <v>9.2710930299999994</v>
      </c>
      <c r="F527" s="6">
        <v>5.9151569699999982</v>
      </c>
    </row>
    <row r="528" spans="1:6">
      <c r="A528" s="4">
        <v>3694</v>
      </c>
      <c r="B528" s="5">
        <v>168.99549259</v>
      </c>
      <c r="C528" s="5">
        <v>25.279361340000008</v>
      </c>
      <c r="D528" s="5">
        <v>46.37936134000001</v>
      </c>
      <c r="E528" s="5">
        <v>9.1783610299999996</v>
      </c>
      <c r="F528" s="6">
        <v>6.007888969999998</v>
      </c>
    </row>
    <row r="529" spans="1:6">
      <c r="A529" s="4">
        <v>3695</v>
      </c>
      <c r="B529" s="5">
        <v>168.99549259</v>
      </c>
      <c r="C529" s="5">
        <v>25.279361340000008</v>
      </c>
      <c r="D529" s="5">
        <v>46.37936134000001</v>
      </c>
      <c r="E529" s="5">
        <v>9.14493212</v>
      </c>
      <c r="F529" s="6">
        <v>6.0413178799999976</v>
      </c>
    </row>
    <row r="530" spans="1:6">
      <c r="A530" s="4">
        <v>3696</v>
      </c>
      <c r="B530" s="5">
        <v>169.83504943</v>
      </c>
      <c r="C530" s="5">
        <v>24.439804500000008</v>
      </c>
      <c r="D530" s="5">
        <v>45.53980450000001</v>
      </c>
      <c r="E530" s="5">
        <v>9.0717973900000004</v>
      </c>
      <c r="F530" s="6">
        <v>6.1144526099999972</v>
      </c>
    </row>
    <row r="531" spans="1:6">
      <c r="A531" s="4">
        <v>3697</v>
      </c>
      <c r="B531" s="5">
        <v>170.16265000999999</v>
      </c>
      <c r="C531" s="5">
        <v>24.112203920000013</v>
      </c>
      <c r="D531" s="5">
        <v>45.212203920000015</v>
      </c>
      <c r="E531" s="5">
        <v>8.9222364200000008</v>
      </c>
      <c r="F531" s="6">
        <v>6.2640135799999968</v>
      </c>
    </row>
    <row r="532" spans="1:6">
      <c r="A532" s="4">
        <v>3698</v>
      </c>
      <c r="B532" s="5">
        <v>170.30688044999999</v>
      </c>
      <c r="C532" s="5">
        <v>23.967973480000012</v>
      </c>
      <c r="D532" s="5">
        <v>45.067973480000013</v>
      </c>
      <c r="E532" s="5">
        <v>8.8883415499999998</v>
      </c>
      <c r="F532" s="6">
        <v>6.2979084499999978</v>
      </c>
    </row>
    <row r="533" spans="1:6">
      <c r="A533" s="4">
        <v>3699</v>
      </c>
      <c r="B533" s="5">
        <v>170.39415400999999</v>
      </c>
      <c r="C533" s="5">
        <v>23.880699920000012</v>
      </c>
      <c r="D533" s="5">
        <v>44.980699920000013</v>
      </c>
      <c r="E533" s="5">
        <v>8.9173480600000001</v>
      </c>
      <c r="F533" s="6">
        <v>6.2689019399999975</v>
      </c>
    </row>
    <row r="534" spans="1:6">
      <c r="A534" s="4">
        <v>3700</v>
      </c>
      <c r="B534" s="5">
        <v>170.50645247</v>
      </c>
      <c r="C534" s="5">
        <v>23.768401460000007</v>
      </c>
      <c r="D534" s="5">
        <v>44.868401460000008</v>
      </c>
      <c r="E534" s="5">
        <v>8.9171391599999996</v>
      </c>
      <c r="F534" s="6">
        <v>6.269110839999998</v>
      </c>
    </row>
    <row r="535" spans="1:6">
      <c r="A535" s="4">
        <v>3701</v>
      </c>
      <c r="B535" s="5">
        <v>170.71555058999999</v>
      </c>
      <c r="C535" s="5">
        <v>23.559303340000014</v>
      </c>
      <c r="D535" s="5">
        <v>44.659303340000015</v>
      </c>
      <c r="E535" s="5">
        <v>8.8541014899999997</v>
      </c>
      <c r="F535" s="6">
        <v>6.3321485099999979</v>
      </c>
    </row>
    <row r="536" spans="1:6">
      <c r="A536" s="4">
        <v>3702</v>
      </c>
      <c r="B536" s="5">
        <v>170.71555058999999</v>
      </c>
      <c r="C536" s="5">
        <v>23.559303340000014</v>
      </c>
      <c r="D536" s="5">
        <v>44.659303340000015</v>
      </c>
      <c r="E536" s="5">
        <v>8.7369153300000004</v>
      </c>
      <c r="F536" s="6">
        <v>6.4493346699999972</v>
      </c>
    </row>
    <row r="537" spans="1:6">
      <c r="A537" s="4">
        <v>3703</v>
      </c>
      <c r="B537" s="5">
        <v>170.71555058999999</v>
      </c>
      <c r="C537" s="5">
        <v>23.559303340000014</v>
      </c>
      <c r="D537" s="5">
        <v>44.659303340000015</v>
      </c>
      <c r="E537" s="5">
        <v>8.7287655599999994</v>
      </c>
      <c r="F537" s="6">
        <v>6.4574844399999982</v>
      </c>
    </row>
    <row r="538" spans="1:6">
      <c r="A538" s="4">
        <v>3704</v>
      </c>
      <c r="B538" s="5">
        <v>171.68814928</v>
      </c>
      <c r="C538" s="5">
        <v>22.586704650000001</v>
      </c>
      <c r="D538" s="5">
        <v>43.686704650000003</v>
      </c>
      <c r="E538" s="5">
        <v>8.5972115599999999</v>
      </c>
      <c r="F538" s="6">
        <v>6.5890384399999977</v>
      </c>
    </row>
    <row r="539" spans="1:6">
      <c r="A539" s="4">
        <v>3705</v>
      </c>
      <c r="B539" s="5">
        <v>171.88613244000001</v>
      </c>
      <c r="C539" s="5">
        <v>22.388721489999995</v>
      </c>
      <c r="D539" s="5">
        <v>43.488721489999996</v>
      </c>
      <c r="E539" s="5">
        <v>8.5972115599999999</v>
      </c>
      <c r="F539" s="6">
        <v>6.5890384399999977</v>
      </c>
    </row>
    <row r="540" spans="1:6">
      <c r="A540" s="4">
        <v>3706</v>
      </c>
      <c r="B540" s="5">
        <v>172.02075747999999</v>
      </c>
      <c r="C540" s="5">
        <v>22.25409645000002</v>
      </c>
      <c r="D540" s="5">
        <v>43.354096450000021</v>
      </c>
      <c r="E540" s="5">
        <v>8.5263305799999998</v>
      </c>
      <c r="F540" s="6">
        <v>6.6599194199999978</v>
      </c>
    </row>
    <row r="541" spans="1:6">
      <c r="A541" s="4">
        <v>3707</v>
      </c>
      <c r="B541" s="5">
        <v>172.19612577000001</v>
      </c>
      <c r="C541" s="5">
        <v>22.078728159999997</v>
      </c>
      <c r="D541" s="5">
        <v>43.178728159999999</v>
      </c>
      <c r="E541" s="5">
        <v>8.5263305799999998</v>
      </c>
      <c r="F541" s="6">
        <v>6.6599194199999978</v>
      </c>
    </row>
    <row r="542" spans="1:6">
      <c r="A542" s="4">
        <v>3708</v>
      </c>
      <c r="B542" s="5">
        <v>172.33321298999999</v>
      </c>
      <c r="C542" s="5">
        <v>21.941640940000013</v>
      </c>
      <c r="D542" s="5">
        <v>43.041640940000015</v>
      </c>
      <c r="E542" s="5">
        <v>8.4225301199999993</v>
      </c>
      <c r="F542" s="6">
        <v>6.7637198799999982</v>
      </c>
    </row>
    <row r="543" spans="1:6">
      <c r="A543" s="4">
        <v>3709</v>
      </c>
      <c r="B543" s="5">
        <v>172.74753812</v>
      </c>
      <c r="C543" s="5">
        <v>21.527315810000005</v>
      </c>
      <c r="D543" s="5">
        <v>42.627315810000006</v>
      </c>
      <c r="E543" s="5">
        <v>8.3910871599999997</v>
      </c>
      <c r="F543" s="6">
        <v>6.7951628399999979</v>
      </c>
    </row>
    <row r="544" spans="1:6">
      <c r="A544" s="4">
        <v>3710</v>
      </c>
      <c r="B544" s="5">
        <v>173.08552662</v>
      </c>
      <c r="C544" s="5">
        <v>21.18932731000001</v>
      </c>
      <c r="D544" s="5">
        <v>42.289327310000012</v>
      </c>
      <c r="E544" s="5">
        <v>8.2750362400000004</v>
      </c>
      <c r="F544" s="6">
        <v>6.9112137599999972</v>
      </c>
    </row>
    <row r="545" spans="1:6">
      <c r="A545" s="4">
        <v>3711</v>
      </c>
      <c r="B545" s="5">
        <v>173.08552662</v>
      </c>
      <c r="C545" s="5">
        <v>21.18932731000001</v>
      </c>
      <c r="D545" s="5">
        <v>42.289327310000012</v>
      </c>
      <c r="E545" s="5">
        <v>8.1275247799999999</v>
      </c>
      <c r="F545" s="6">
        <v>7.0587252199999977</v>
      </c>
    </row>
    <row r="546" spans="1:6">
      <c r="A546" s="4">
        <v>3712</v>
      </c>
      <c r="B546" s="5">
        <v>173.97913387</v>
      </c>
      <c r="C546" s="5">
        <v>20.295720060000008</v>
      </c>
      <c r="D546" s="5">
        <v>41.395720060000009</v>
      </c>
      <c r="E546" s="5">
        <v>7.9881331099999997</v>
      </c>
      <c r="F546" s="6">
        <v>7.1981168899999979</v>
      </c>
    </row>
    <row r="547" spans="1:6">
      <c r="A547" s="4">
        <v>3713</v>
      </c>
      <c r="B547" s="5">
        <v>174.49202983000001</v>
      </c>
      <c r="C547" s="5">
        <v>19.782824099999999</v>
      </c>
      <c r="D547" s="5">
        <v>40.882824100000001</v>
      </c>
      <c r="E547" s="5">
        <v>7.9432590699999999</v>
      </c>
      <c r="F547" s="6">
        <v>7.2429909299999977</v>
      </c>
    </row>
    <row r="548" spans="1:6">
      <c r="A548" s="4">
        <v>3714</v>
      </c>
      <c r="B548" s="5">
        <v>174.85313531</v>
      </c>
      <c r="C548" s="5">
        <v>19.421718620000007</v>
      </c>
      <c r="D548" s="5">
        <v>40.521718620000009</v>
      </c>
      <c r="E548" s="5">
        <v>7.7344938499999998</v>
      </c>
      <c r="F548" s="6">
        <v>7.4517561499999978</v>
      </c>
    </row>
    <row r="549" spans="1:6">
      <c r="A549" s="4">
        <v>3715</v>
      </c>
      <c r="B549" s="5">
        <v>175.32975082999999</v>
      </c>
      <c r="C549" s="5">
        <v>18.945103100000011</v>
      </c>
      <c r="D549" s="5">
        <v>40.045103100000013</v>
      </c>
      <c r="E549" s="5">
        <v>7.5838135299999996</v>
      </c>
      <c r="F549" s="6">
        <v>7.602436469999998</v>
      </c>
    </row>
    <row r="550" spans="1:6">
      <c r="A550" s="4">
        <v>3716</v>
      </c>
      <c r="B550" s="5">
        <v>176.01566023000001</v>
      </c>
      <c r="C550" s="5">
        <v>18.259193699999997</v>
      </c>
      <c r="D550" s="5">
        <v>39.359193699999999</v>
      </c>
      <c r="E550" s="5">
        <v>7.6161441400000003</v>
      </c>
      <c r="F550" s="6">
        <v>7.5701058599999973</v>
      </c>
    </row>
    <row r="551" spans="1:6">
      <c r="A551" s="4">
        <v>3717</v>
      </c>
      <c r="B551" s="5">
        <v>176.39863238999999</v>
      </c>
      <c r="C551" s="5">
        <v>17.876221540000017</v>
      </c>
      <c r="D551" s="5">
        <v>38.976221540000019</v>
      </c>
      <c r="E551" s="5">
        <v>7.5809219399999996</v>
      </c>
      <c r="F551" s="6">
        <v>7.6053280599999979</v>
      </c>
    </row>
    <row r="552" spans="1:6">
      <c r="A552" s="4">
        <v>3718</v>
      </c>
      <c r="B552" s="5">
        <v>176.75514289</v>
      </c>
      <c r="C552" s="5">
        <v>17.519711040000004</v>
      </c>
      <c r="D552" s="5">
        <v>38.619711040000006</v>
      </c>
      <c r="E552" s="5">
        <v>7.5451316400000001</v>
      </c>
      <c r="F552" s="6">
        <v>7.6411183599999974</v>
      </c>
    </row>
    <row r="553" spans="1:6">
      <c r="A553" s="4">
        <v>3719</v>
      </c>
      <c r="B553" s="5">
        <v>177.04777197000001</v>
      </c>
      <c r="C553" s="5">
        <v>17.227081959999992</v>
      </c>
      <c r="D553" s="5">
        <v>38.327081959999994</v>
      </c>
      <c r="E553" s="5">
        <v>7.5043035800000002</v>
      </c>
      <c r="F553" s="6">
        <v>7.6819464199999974</v>
      </c>
    </row>
    <row r="554" spans="1:6">
      <c r="A554" s="4">
        <v>3720</v>
      </c>
      <c r="B554" s="5">
        <v>177.37629845000001</v>
      </c>
      <c r="C554" s="5">
        <v>16.898555479999999</v>
      </c>
      <c r="D554" s="5">
        <v>37.99855548</v>
      </c>
      <c r="E554" s="5">
        <v>7.4419312900000003</v>
      </c>
      <c r="F554" s="6">
        <v>7.7443187099999973</v>
      </c>
    </row>
    <row r="555" spans="1:6">
      <c r="A555" s="4">
        <v>3721</v>
      </c>
      <c r="B555" s="5">
        <v>177.57596118000001</v>
      </c>
      <c r="C555" s="5">
        <v>16.698892749999999</v>
      </c>
      <c r="D555" s="5">
        <v>37.79889275</v>
      </c>
      <c r="E555" s="5">
        <v>7.4003971799999997</v>
      </c>
      <c r="F555" s="6">
        <v>7.7858528199999979</v>
      </c>
    </row>
    <row r="556" spans="1:6">
      <c r="A556" s="4">
        <v>3722</v>
      </c>
      <c r="B556" s="5">
        <v>177.75488836</v>
      </c>
      <c r="C556" s="5">
        <v>16.519965570000011</v>
      </c>
      <c r="D556" s="5">
        <v>37.619965570000012</v>
      </c>
      <c r="E556" s="5">
        <v>7.3590163000000004</v>
      </c>
      <c r="F556" s="6">
        <v>7.8272336999999972</v>
      </c>
    </row>
    <row r="557" spans="1:6">
      <c r="A557" s="4">
        <v>3723</v>
      </c>
      <c r="B557" s="5">
        <v>177.85538353000001</v>
      </c>
      <c r="C557" s="5">
        <v>16.419470399999994</v>
      </c>
      <c r="D557" s="5">
        <v>37.519470399999996</v>
      </c>
      <c r="E557" s="5">
        <v>7.3590163000000004</v>
      </c>
      <c r="F557" s="6">
        <v>7.8272336999999972</v>
      </c>
    </row>
    <row r="558" spans="1:6">
      <c r="A558" s="4">
        <v>3724</v>
      </c>
      <c r="B558" s="5">
        <v>177.95460032</v>
      </c>
      <c r="C558" s="5">
        <v>16.320253610000009</v>
      </c>
      <c r="D558" s="5">
        <v>37.42025361000001</v>
      </c>
      <c r="E558" s="5">
        <v>7.2889701699999998</v>
      </c>
      <c r="F558" s="6">
        <v>7.8972798299999978</v>
      </c>
    </row>
    <row r="559" spans="1:6">
      <c r="A559" s="4">
        <v>3725</v>
      </c>
      <c r="B559" s="5">
        <v>177.99076084000001</v>
      </c>
      <c r="C559" s="5">
        <v>16.284093089999999</v>
      </c>
      <c r="D559" s="5">
        <v>37.38409309</v>
      </c>
      <c r="E559" s="5">
        <v>7.3333742400000004</v>
      </c>
      <c r="F559" s="6">
        <v>7.8528757599999972</v>
      </c>
    </row>
    <row r="560" spans="1:6">
      <c r="A560" s="4">
        <v>3726</v>
      </c>
      <c r="B560" s="5">
        <v>177.96588672999999</v>
      </c>
      <c r="C560" s="5">
        <v>16.308967200000012</v>
      </c>
      <c r="D560" s="5">
        <v>37.408967200000014</v>
      </c>
      <c r="E560" s="5">
        <v>7.3333742400000004</v>
      </c>
      <c r="F560" s="6">
        <v>7.8528757599999972</v>
      </c>
    </row>
    <row r="561" spans="1:6">
      <c r="A561" s="4">
        <v>3727</v>
      </c>
      <c r="B561" s="5">
        <v>177.91711094999999</v>
      </c>
      <c r="C561" s="5">
        <v>16.357742980000012</v>
      </c>
      <c r="D561" s="5">
        <v>37.457742980000013</v>
      </c>
      <c r="E561" s="5">
        <v>7.4390614800000003</v>
      </c>
      <c r="F561" s="6">
        <v>7.7471885199999972</v>
      </c>
    </row>
    <row r="562" spans="1:6">
      <c r="A562" s="4">
        <v>3728</v>
      </c>
      <c r="B562" s="5">
        <v>177.95914643</v>
      </c>
      <c r="C562" s="5">
        <v>16.315707500000002</v>
      </c>
      <c r="D562" s="5">
        <v>37.415707500000003</v>
      </c>
      <c r="E562" s="5">
        <v>7.47410614</v>
      </c>
      <c r="F562" s="6">
        <v>7.7121438599999976</v>
      </c>
    </row>
    <row r="563" spans="1:6">
      <c r="A563" s="4">
        <v>3729</v>
      </c>
      <c r="B563" s="5">
        <v>177.98740018000001</v>
      </c>
      <c r="C563" s="5">
        <v>16.287453749999997</v>
      </c>
      <c r="D563" s="5">
        <v>37.387453749999999</v>
      </c>
      <c r="E563" s="5">
        <v>7.7224884899999999</v>
      </c>
      <c r="F563" s="6">
        <v>7.4637615099999977</v>
      </c>
    </row>
    <row r="564" spans="1:6">
      <c r="A564" s="4">
        <v>3730</v>
      </c>
      <c r="B564" s="5">
        <v>178.11774831</v>
      </c>
      <c r="C564" s="5">
        <v>16.15710562000001</v>
      </c>
      <c r="D564" s="5">
        <v>37.257105620000011</v>
      </c>
      <c r="E564" s="5">
        <v>7.58145632</v>
      </c>
      <c r="F564" s="6">
        <v>7.6047936799999976</v>
      </c>
    </row>
    <row r="565" spans="1:6">
      <c r="A565" s="4">
        <v>3731</v>
      </c>
      <c r="B565" s="5">
        <v>178.16773470999999</v>
      </c>
      <c r="C565" s="5">
        <v>16.107119220000016</v>
      </c>
      <c r="D565" s="5">
        <v>37.207119220000017</v>
      </c>
      <c r="E565" s="5">
        <v>7.5178613900000002</v>
      </c>
      <c r="F565" s="6">
        <v>7.6683886099999974</v>
      </c>
    </row>
    <row r="566" spans="1:6">
      <c r="A566" s="4">
        <v>3732</v>
      </c>
      <c r="B566" s="5">
        <v>178.36366767000001</v>
      </c>
      <c r="C566" s="5">
        <v>15.911186259999994</v>
      </c>
      <c r="D566" s="5">
        <v>37.011186259999995</v>
      </c>
      <c r="E566" s="5">
        <v>7.5178613900000002</v>
      </c>
      <c r="F566" s="6">
        <v>7.6683886099999974</v>
      </c>
    </row>
    <row r="567" spans="1:6">
      <c r="A567" s="4">
        <v>3733</v>
      </c>
      <c r="B567" s="5">
        <v>178.60759920000001</v>
      </c>
      <c r="C567" s="5">
        <v>15.667254729999996</v>
      </c>
      <c r="D567" s="5">
        <v>36.767254729999998</v>
      </c>
      <c r="E567" s="5">
        <v>7.5593324700000002</v>
      </c>
      <c r="F567" s="6">
        <v>7.6269175299999974</v>
      </c>
    </row>
    <row r="568" spans="1:6">
      <c r="A568" s="4">
        <v>3734</v>
      </c>
      <c r="B568" s="5">
        <v>178.94118080999999</v>
      </c>
      <c r="C568" s="5">
        <v>15.333673120000014</v>
      </c>
      <c r="D568" s="5">
        <v>36.433673120000016</v>
      </c>
      <c r="E568" s="5">
        <v>7.4880092200000004</v>
      </c>
      <c r="F568" s="6">
        <v>7.6982407799999972</v>
      </c>
    </row>
    <row r="569" spans="1:6">
      <c r="A569" s="4">
        <v>3735</v>
      </c>
      <c r="B569" s="5">
        <v>179.26565628</v>
      </c>
      <c r="C569" s="5">
        <v>15.009197650000004</v>
      </c>
      <c r="D569" s="5">
        <v>36.109197650000006</v>
      </c>
      <c r="E569" s="5">
        <v>7.4147167999999999</v>
      </c>
      <c r="F569" s="6">
        <v>7.7715331999999977</v>
      </c>
    </row>
    <row r="570" spans="1:6">
      <c r="A570" s="4">
        <v>3736</v>
      </c>
      <c r="B570" s="5">
        <v>179.68233197000001</v>
      </c>
      <c r="C570" s="5">
        <v>14.592521959999999</v>
      </c>
      <c r="D570" s="5">
        <v>35.692521960000001</v>
      </c>
      <c r="E570" s="5">
        <v>7.2809520499999998</v>
      </c>
      <c r="F570" s="6">
        <v>7.9052979499999978</v>
      </c>
    </row>
    <row r="571" spans="1:6">
      <c r="A571" s="4">
        <v>3737</v>
      </c>
      <c r="B571" s="5">
        <v>180.12558379999999</v>
      </c>
      <c r="C571" s="5">
        <v>14.149270130000019</v>
      </c>
      <c r="D571" s="5">
        <v>35.249270130000021</v>
      </c>
      <c r="E571" s="5">
        <v>7.18872</v>
      </c>
      <c r="F571" s="6">
        <v>7.9975299999999976</v>
      </c>
    </row>
    <row r="572" spans="1:6">
      <c r="A572" s="4">
        <v>3738</v>
      </c>
      <c r="B572" s="5">
        <v>180.68455420000001</v>
      </c>
      <c r="C572" s="5">
        <v>13.590299729999998</v>
      </c>
      <c r="D572" s="5">
        <v>34.69029973</v>
      </c>
      <c r="E572" s="5">
        <v>7.0580908300000003</v>
      </c>
      <c r="F572" s="6">
        <v>8.1281591699999964</v>
      </c>
    </row>
    <row r="573" spans="1:6">
      <c r="A573" s="4">
        <v>3739</v>
      </c>
      <c r="B573" s="5">
        <v>181.31448846999999</v>
      </c>
      <c r="C573" s="5">
        <v>12.96036546000002</v>
      </c>
      <c r="D573" s="5">
        <v>34.060365460000021</v>
      </c>
      <c r="E573" s="5">
        <v>6.8489244899999999</v>
      </c>
      <c r="F573" s="6">
        <v>8.3373255099999977</v>
      </c>
    </row>
    <row r="574" spans="1:6">
      <c r="A574" s="4">
        <v>3740</v>
      </c>
      <c r="B574" s="5">
        <v>181.94755905</v>
      </c>
      <c r="C574" s="5">
        <v>12.327294880000011</v>
      </c>
      <c r="D574" s="5">
        <v>33.427294880000012</v>
      </c>
      <c r="E574" s="5">
        <v>6.6603472699999999</v>
      </c>
      <c r="F574" s="6">
        <v>8.5259027299999985</v>
      </c>
    </row>
    <row r="575" spans="1:6">
      <c r="A575" s="4">
        <v>3741</v>
      </c>
      <c r="B575" s="5">
        <v>182.5925656</v>
      </c>
      <c r="C575" s="5">
        <v>11.682288330000006</v>
      </c>
      <c r="D575" s="5">
        <v>32.782288330000007</v>
      </c>
      <c r="E575" s="5">
        <v>6.3778248099999999</v>
      </c>
      <c r="F575" s="6">
        <v>8.8084251899999977</v>
      </c>
    </row>
    <row r="576" spans="1:6">
      <c r="A576" s="4">
        <v>3742</v>
      </c>
      <c r="B576" s="5">
        <v>183.10561960000001</v>
      </c>
      <c r="C576" s="5">
        <v>11.169234329999995</v>
      </c>
      <c r="D576" s="5">
        <v>32.269234329999996</v>
      </c>
      <c r="E576" s="5">
        <v>6.0489162299999997</v>
      </c>
      <c r="F576" s="6">
        <v>9.1373337699999979</v>
      </c>
    </row>
    <row r="577" spans="1:6">
      <c r="A577" s="4">
        <v>3743</v>
      </c>
      <c r="B577" s="5">
        <v>183.75113697</v>
      </c>
      <c r="C577" s="5">
        <v>10.523716960000002</v>
      </c>
      <c r="D577" s="5">
        <v>31.623716960000003</v>
      </c>
      <c r="E577" s="5">
        <v>5.8303372800000002</v>
      </c>
      <c r="F577" s="6">
        <v>9.3559127199999974</v>
      </c>
    </row>
    <row r="578" spans="1:6">
      <c r="A578" s="4">
        <v>3744</v>
      </c>
      <c r="B578" s="5">
        <v>183.75113697</v>
      </c>
      <c r="C578" s="5">
        <v>10.523716960000002</v>
      </c>
      <c r="D578" s="5">
        <v>31.623716960000003</v>
      </c>
      <c r="E578" s="5">
        <v>5.5754585399999996</v>
      </c>
      <c r="F578" s="6">
        <v>9.610791459999998</v>
      </c>
    </row>
    <row r="579" spans="1:6">
      <c r="A579" s="4">
        <v>3745</v>
      </c>
      <c r="B579" s="5">
        <v>185.06206706</v>
      </c>
      <c r="C579" s="5">
        <v>9.2127868700000022</v>
      </c>
      <c r="D579" s="5">
        <v>30.312786870000004</v>
      </c>
      <c r="E579" s="5">
        <v>5.3151482000000003</v>
      </c>
      <c r="F579" s="6">
        <v>9.8711017999999981</v>
      </c>
    </row>
    <row r="580" spans="1:6">
      <c r="A580" s="4">
        <v>3746</v>
      </c>
      <c r="B580" s="5">
        <v>185.67748212000001</v>
      </c>
      <c r="C580" s="5">
        <v>8.5973718099999985</v>
      </c>
      <c r="D580" s="5">
        <v>29.69737181</v>
      </c>
      <c r="E580" s="5">
        <v>4.9896113299999998</v>
      </c>
      <c r="F580" s="6">
        <v>10.196638669999999</v>
      </c>
    </row>
    <row r="581" spans="1:6">
      <c r="A581" s="4">
        <v>3747</v>
      </c>
      <c r="B581" s="5">
        <v>186.23935671000001</v>
      </c>
      <c r="C581" s="5">
        <v>8.0354972199999963</v>
      </c>
      <c r="D581" s="5">
        <v>29.135497219999998</v>
      </c>
      <c r="E581" s="5">
        <v>4.7883010600000002</v>
      </c>
      <c r="F581" s="6">
        <v>10.397948939999997</v>
      </c>
    </row>
    <row r="582" spans="1:6">
      <c r="A582" s="4">
        <v>3748</v>
      </c>
      <c r="B582" s="5">
        <v>186.64775252000001</v>
      </c>
      <c r="C582" s="5">
        <v>7.6271014099999945</v>
      </c>
      <c r="D582" s="5">
        <v>28.727101409999996</v>
      </c>
      <c r="E582" s="5">
        <v>4.4542614199999999</v>
      </c>
      <c r="F582" s="6">
        <v>10.731988579999998</v>
      </c>
    </row>
    <row r="583" spans="1:6">
      <c r="A583" s="4">
        <v>3749</v>
      </c>
      <c r="B583" s="5">
        <v>187.16386817</v>
      </c>
      <c r="C583" s="5">
        <v>7.1109857600000055</v>
      </c>
      <c r="D583" s="5">
        <v>28.210985760000007</v>
      </c>
      <c r="E583" s="5">
        <v>4.2765256599999999</v>
      </c>
      <c r="F583" s="6">
        <v>10.909724339999997</v>
      </c>
    </row>
    <row r="584" spans="1:6">
      <c r="A584" s="4">
        <v>3750</v>
      </c>
      <c r="B584" s="5">
        <v>187.67854077000001</v>
      </c>
      <c r="C584" s="5">
        <v>6.596313159999994</v>
      </c>
      <c r="D584" s="5">
        <v>27.696313159999995</v>
      </c>
      <c r="E584" s="5">
        <v>4.0243468199999999</v>
      </c>
      <c r="F584" s="6">
        <v>11.161903179999998</v>
      </c>
    </row>
    <row r="585" spans="1:6">
      <c r="A585" s="4">
        <v>3751</v>
      </c>
      <c r="B585" s="5">
        <v>188.19518106999999</v>
      </c>
      <c r="C585" s="5">
        <v>6.0796728600000165</v>
      </c>
      <c r="D585" s="5">
        <v>27.179672860000018</v>
      </c>
      <c r="E585" s="5">
        <v>3.8170887900000001</v>
      </c>
      <c r="F585" s="6">
        <v>11.369161209999998</v>
      </c>
    </row>
    <row r="586" spans="1:6">
      <c r="A586" s="4">
        <v>3752</v>
      </c>
      <c r="B586" s="5">
        <v>188.69916387999999</v>
      </c>
      <c r="C586" s="5">
        <v>5.5756900500000199</v>
      </c>
      <c r="D586" s="5">
        <v>26.675690050000021</v>
      </c>
      <c r="E586" s="5">
        <v>3.7166833499999998</v>
      </c>
      <c r="F586" s="6">
        <v>11.469566649999997</v>
      </c>
    </row>
    <row r="587" spans="1:6">
      <c r="A587" s="4">
        <v>3753</v>
      </c>
      <c r="B587" s="5">
        <v>189.22517278999999</v>
      </c>
      <c r="C587" s="5">
        <v>5.0496811400000183</v>
      </c>
      <c r="D587" s="5">
        <v>26.14968114000002</v>
      </c>
      <c r="E587" s="5">
        <v>3.6118730800000001</v>
      </c>
      <c r="F587" s="6">
        <v>11.574376919999997</v>
      </c>
    </row>
    <row r="588" spans="1:6">
      <c r="A588" s="4">
        <v>3754</v>
      </c>
      <c r="B588" s="5">
        <v>189.72918910000001</v>
      </c>
      <c r="C588" s="5">
        <v>4.5456648299999927</v>
      </c>
      <c r="D588" s="5">
        <v>25.645664829999994</v>
      </c>
      <c r="E588" s="5">
        <v>3.5275104599999998</v>
      </c>
      <c r="F588" s="6">
        <v>11.658739539999997</v>
      </c>
    </row>
    <row r="589" spans="1:6">
      <c r="A589" s="4">
        <v>3755</v>
      </c>
      <c r="B589" s="5">
        <v>190.23623311</v>
      </c>
      <c r="C589" s="5">
        <v>4.0386208200000056</v>
      </c>
      <c r="D589" s="5">
        <v>25.138620820000007</v>
      </c>
      <c r="E589" s="5">
        <v>3.3502654399999998</v>
      </c>
      <c r="F589" s="6">
        <v>11.835984559999998</v>
      </c>
    </row>
    <row r="590" spans="1:6">
      <c r="A590" s="4">
        <v>3756</v>
      </c>
      <c r="B590" s="5">
        <v>190.67453087999999</v>
      </c>
      <c r="C590" s="5">
        <v>3.6003230500000143</v>
      </c>
      <c r="D590" s="5">
        <v>24.700323050000016</v>
      </c>
      <c r="E590" s="5">
        <v>3.3167131799999998</v>
      </c>
      <c r="F590" s="6">
        <v>11.869536819999997</v>
      </c>
    </row>
    <row r="591" spans="1:6">
      <c r="A591" s="4">
        <v>3757</v>
      </c>
      <c r="B591" s="5">
        <v>191.24328119</v>
      </c>
      <c r="C591" s="5">
        <v>3.0315727400000014</v>
      </c>
      <c r="D591" s="5">
        <v>24.131572740000003</v>
      </c>
      <c r="E591" s="5">
        <v>3.3097236300000001</v>
      </c>
      <c r="F591" s="6">
        <v>11.876526369999997</v>
      </c>
    </row>
    <row r="592" spans="1:6">
      <c r="A592" s="4">
        <v>3758</v>
      </c>
      <c r="B592" s="5">
        <v>191.77672397000001</v>
      </c>
      <c r="C592" s="5">
        <v>2.49812996</v>
      </c>
      <c r="D592" s="5">
        <v>23.598129960000001</v>
      </c>
      <c r="E592" s="5">
        <v>3.3097236300000001</v>
      </c>
      <c r="F592" s="6">
        <v>11.876526369999997</v>
      </c>
    </row>
    <row r="593" spans="1:6">
      <c r="A593" s="4">
        <v>3759</v>
      </c>
      <c r="B593" s="5">
        <v>192.28723463</v>
      </c>
      <c r="C593" s="5">
        <v>1.9876193000000058</v>
      </c>
      <c r="D593" s="5">
        <v>23.087619300000007</v>
      </c>
      <c r="E593" s="5">
        <v>3.2764725299999999</v>
      </c>
      <c r="F593" s="6">
        <v>11.909777469999998</v>
      </c>
    </row>
    <row r="594" spans="1:6">
      <c r="A594" s="4">
        <v>3760</v>
      </c>
      <c r="B594" s="5">
        <v>192.78305262000001</v>
      </c>
      <c r="C594" s="5">
        <v>1.4918013099999996</v>
      </c>
      <c r="D594" s="5">
        <v>22.591801310000001</v>
      </c>
      <c r="E594" s="5">
        <v>3.3097236300000001</v>
      </c>
      <c r="F594" s="6">
        <v>11.876526369999997</v>
      </c>
    </row>
    <row r="595" spans="1:6">
      <c r="A595" s="4">
        <v>3761</v>
      </c>
      <c r="B595" s="5">
        <v>193.19141916000001</v>
      </c>
      <c r="C595" s="5">
        <v>1.0834347699999967</v>
      </c>
      <c r="D595" s="5">
        <v>22.183434769999998</v>
      </c>
      <c r="E595" s="5">
        <v>3.3075424600000001</v>
      </c>
      <c r="F595" s="6">
        <v>11.878707539999997</v>
      </c>
    </row>
    <row r="596" spans="1:6">
      <c r="A596" s="4">
        <v>3762</v>
      </c>
      <c r="B596" s="5">
        <v>193.60044622999999</v>
      </c>
      <c r="C596" s="5">
        <v>0.67440770000001748</v>
      </c>
      <c r="D596" s="5">
        <v>21.774407700000019</v>
      </c>
      <c r="E596" s="5">
        <v>3.3481140699999998</v>
      </c>
      <c r="F596" s="6">
        <v>11.838135929999998</v>
      </c>
    </row>
    <row r="597" spans="1:6">
      <c r="A597" s="4">
        <v>3763</v>
      </c>
      <c r="B597" s="5">
        <v>193.98664323</v>
      </c>
      <c r="C597" s="5">
        <v>0.28821070000000759</v>
      </c>
      <c r="D597" s="5">
        <v>21.388210700000009</v>
      </c>
      <c r="E597" s="5">
        <v>3.3481140699999998</v>
      </c>
      <c r="F597" s="6">
        <v>11.838135929999998</v>
      </c>
    </row>
    <row r="598" spans="1:6" ht="15.75" thickBot="1">
      <c r="A598" s="7">
        <v>3764</v>
      </c>
      <c r="B598" s="8">
        <v>194.27485393000001</v>
      </c>
      <c r="C598" s="8">
        <v>0</v>
      </c>
      <c r="D598" s="8">
        <v>21.1</v>
      </c>
      <c r="E598" s="8">
        <v>3.34500654</v>
      </c>
      <c r="F598" s="9">
        <v>11.841243459999998</v>
      </c>
    </row>
    <row r="599" spans="1:6">
      <c r="D599">
        <v>16.100000000000001</v>
      </c>
      <c r="F599">
        <v>15.186249999999998</v>
      </c>
    </row>
    <row r="600" spans="1:6">
      <c r="D600">
        <v>0</v>
      </c>
      <c r="F600">
        <v>30.236249999999998</v>
      </c>
    </row>
  </sheetData>
  <mergeCells count="4">
    <mergeCell ref="H39:I39"/>
    <mergeCell ref="H33:I33"/>
    <mergeCell ref="K33:L33"/>
    <mergeCell ref="A33:F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33:M858"/>
  <sheetViews>
    <sheetView workbookViewId="0">
      <selection activeCell="I39" sqref="I39:J39"/>
    </sheetView>
  </sheetViews>
  <sheetFormatPr defaultRowHeight="15"/>
  <cols>
    <col min="1" max="2" width="12" bestFit="1" customWidth="1"/>
    <col min="3" max="3" width="19" customWidth="1"/>
    <col min="4" max="4" width="19.42578125" customWidth="1"/>
    <col min="5" max="5" width="14.5703125" bestFit="1" customWidth="1"/>
    <col min="6" max="7" width="12" bestFit="1" customWidth="1"/>
  </cols>
  <sheetData>
    <row r="33" spans="1:13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I33" s="162" t="s">
        <v>35</v>
      </c>
      <c r="J33" s="162"/>
      <c r="L33" s="162" t="s">
        <v>17</v>
      </c>
      <c r="M33" s="162"/>
    </row>
    <row r="34" spans="1:13">
      <c r="A34" s="1" t="s">
        <v>101</v>
      </c>
      <c r="B34" s="2" t="s">
        <v>14</v>
      </c>
      <c r="C34" s="2" t="s">
        <v>102</v>
      </c>
      <c r="D34" s="2" t="s">
        <v>103</v>
      </c>
      <c r="E34" s="2" t="s">
        <v>104</v>
      </c>
      <c r="F34" s="2" t="s">
        <v>105</v>
      </c>
      <c r="G34" s="3" t="s">
        <v>2</v>
      </c>
      <c r="I34" s="1" t="s">
        <v>33</v>
      </c>
      <c r="J34" s="36">
        <v>17.8</v>
      </c>
      <c r="L34" s="1">
        <v>0</v>
      </c>
      <c r="M34" s="3">
        <v>30.5</v>
      </c>
    </row>
    <row r="35" spans="1:13">
      <c r="A35" s="4"/>
      <c r="B35" s="5"/>
      <c r="C35" s="5"/>
      <c r="D35" s="5"/>
      <c r="E35" s="5">
        <v>566.99999995999997</v>
      </c>
      <c r="F35" s="5"/>
      <c r="G35" s="6">
        <v>30.236249999999998</v>
      </c>
      <c r="I35" s="4" t="s">
        <v>34</v>
      </c>
      <c r="J35" s="37">
        <v>-15.5</v>
      </c>
      <c r="L35" s="4">
        <v>0</v>
      </c>
      <c r="M35" s="6">
        <v>26.3</v>
      </c>
    </row>
    <row r="36" spans="1:13">
      <c r="A36" s="4"/>
      <c r="B36" s="5"/>
      <c r="C36" s="5"/>
      <c r="D36" s="5"/>
      <c r="E36" s="5">
        <v>540.35822715999996</v>
      </c>
      <c r="F36" s="5"/>
      <c r="G36" s="6">
        <v>14.7490234375</v>
      </c>
      <c r="I36" s="4" t="s">
        <v>213</v>
      </c>
      <c r="J36" s="37">
        <v>23.2</v>
      </c>
      <c r="L36" s="4">
        <v>80.552083333333329</v>
      </c>
      <c r="M36" s="6">
        <v>26.3</v>
      </c>
    </row>
    <row r="37" spans="1:13">
      <c r="A37" s="4">
        <v>40015.399307439926</v>
      </c>
      <c r="B37" s="5">
        <v>14.7490234375</v>
      </c>
      <c r="C37" s="5">
        <v>0</v>
      </c>
      <c r="D37" s="5">
        <v>480.71645436</v>
      </c>
      <c r="E37" s="5">
        <v>537.35822715999996</v>
      </c>
      <c r="F37" s="5">
        <v>4.3470435500000004</v>
      </c>
      <c r="G37" s="6">
        <v>10.4019798875</v>
      </c>
      <c r="I37" s="4" t="s">
        <v>214</v>
      </c>
      <c r="J37" s="37">
        <v>-21.7</v>
      </c>
      <c r="L37" s="4">
        <v>80.552083333333329</v>
      </c>
      <c r="M37" s="6">
        <v>4</v>
      </c>
    </row>
    <row r="38" spans="1:13" ht="15.75" thickBot="1">
      <c r="A38" s="4">
        <v>40015.399312217814</v>
      </c>
      <c r="B38" s="5">
        <v>14.748046875</v>
      </c>
      <c r="C38" s="5">
        <v>6.0770159999999997E-2</v>
      </c>
      <c r="D38" s="5">
        <v>480.6556842</v>
      </c>
      <c r="E38" s="5">
        <v>537.29745700000001</v>
      </c>
      <c r="F38" s="5">
        <v>4.3127973199999996</v>
      </c>
      <c r="G38" s="6">
        <v>10.435249555</v>
      </c>
      <c r="I38" s="14" t="s">
        <v>215</v>
      </c>
      <c r="J38" s="9">
        <v>15.45</v>
      </c>
      <c r="L38" s="4">
        <v>80.802083333333329</v>
      </c>
      <c r="M38" s="6">
        <v>4</v>
      </c>
    </row>
    <row r="39" spans="1:13">
      <c r="A39" s="4">
        <v>40015.399316995703</v>
      </c>
      <c r="B39" s="5">
        <v>14.7470703125</v>
      </c>
      <c r="C39" s="5">
        <v>8.6005470000000001E-2</v>
      </c>
      <c r="D39" s="5">
        <v>480.63044889000003</v>
      </c>
      <c r="E39" s="5">
        <v>537.27222169000004</v>
      </c>
      <c r="F39" s="5">
        <v>4.3127973199999996</v>
      </c>
      <c r="G39" s="6">
        <v>10.4342729925</v>
      </c>
      <c r="I39" s="161" t="s">
        <v>197</v>
      </c>
      <c r="J39" s="161"/>
      <c r="L39" s="4">
        <v>80.802083333333329</v>
      </c>
      <c r="M39" s="6">
        <v>-20</v>
      </c>
    </row>
    <row r="40" spans="1:13">
      <c r="A40" s="4">
        <v>40015.399321773592</v>
      </c>
      <c r="B40" s="5">
        <v>14.7470703125</v>
      </c>
      <c r="C40" s="5">
        <v>0.11026088000000001</v>
      </c>
      <c r="D40" s="5">
        <v>480.60619348</v>
      </c>
      <c r="E40" s="5">
        <v>537.24796628000001</v>
      </c>
      <c r="F40" s="5">
        <v>4.3127973199999996</v>
      </c>
      <c r="G40" s="6">
        <v>10.4342729925</v>
      </c>
      <c r="L40" s="4">
        <v>81.802083333333329</v>
      </c>
      <c r="M40" s="6">
        <v>-20</v>
      </c>
    </row>
    <row r="41" spans="1:13">
      <c r="A41" s="4">
        <v>40015.39932655148</v>
      </c>
      <c r="B41" s="5">
        <v>14.74609375</v>
      </c>
      <c r="C41" s="5">
        <v>0.14948056000000001</v>
      </c>
      <c r="D41" s="5">
        <v>480.56697380000003</v>
      </c>
      <c r="E41" s="5">
        <v>537.20874660000004</v>
      </c>
      <c r="F41" s="5">
        <v>4.3065206800000002</v>
      </c>
      <c r="G41" s="6">
        <v>10.43957307</v>
      </c>
      <c r="L41" s="4">
        <v>81.802083333333329</v>
      </c>
      <c r="M41" s="6">
        <v>4</v>
      </c>
    </row>
    <row r="42" spans="1:13">
      <c r="A42" s="4">
        <v>40015.399331329369</v>
      </c>
      <c r="B42" s="5">
        <v>14.74609375</v>
      </c>
      <c r="C42" s="5">
        <v>0.18075906</v>
      </c>
      <c r="D42" s="5">
        <v>480.53569529999999</v>
      </c>
      <c r="E42" s="5">
        <v>537.17746809999994</v>
      </c>
      <c r="F42" s="5">
        <v>4.4470537999999999</v>
      </c>
      <c r="G42" s="6">
        <v>10.299039950000001</v>
      </c>
      <c r="L42" s="4">
        <v>82.052083333333329</v>
      </c>
      <c r="M42" s="6">
        <v>4</v>
      </c>
    </row>
    <row r="43" spans="1:13">
      <c r="A43" s="4">
        <v>40015.399336107257</v>
      </c>
      <c r="B43" s="5">
        <v>14.7470703125</v>
      </c>
      <c r="C43" s="5">
        <v>0.24467886</v>
      </c>
      <c r="D43" s="5">
        <v>480.47177549999998</v>
      </c>
      <c r="E43" s="5">
        <v>537.11354829999993</v>
      </c>
      <c r="F43" s="5">
        <v>4.4470537999999999</v>
      </c>
      <c r="G43" s="6">
        <v>10.300016512500001</v>
      </c>
      <c r="L43" s="4">
        <v>82.052083333333329</v>
      </c>
      <c r="M43" s="6">
        <v>26.3</v>
      </c>
    </row>
    <row r="44" spans="1:13">
      <c r="A44" s="4">
        <v>40015.399340885146</v>
      </c>
      <c r="B44" s="5">
        <v>14.74609375</v>
      </c>
      <c r="C44" s="5">
        <v>0.35842811000000002</v>
      </c>
      <c r="D44" s="5">
        <v>480.35802625000002</v>
      </c>
      <c r="E44" s="5">
        <v>536.99979904999998</v>
      </c>
      <c r="F44" s="5">
        <v>4.3809002799999996</v>
      </c>
      <c r="G44" s="6">
        <v>10.365193470000001</v>
      </c>
      <c r="L44" s="4">
        <v>161.55208333333331</v>
      </c>
      <c r="M44" s="6">
        <v>26.3</v>
      </c>
    </row>
    <row r="45" spans="1:13">
      <c r="A45" s="4">
        <v>40015.399345663034</v>
      </c>
      <c r="B45" s="5">
        <v>14.7451171875</v>
      </c>
      <c r="C45" s="5">
        <v>0.47452946000000001</v>
      </c>
      <c r="D45" s="5">
        <v>480.24192490000001</v>
      </c>
      <c r="E45" s="5">
        <v>536.88369769999997</v>
      </c>
      <c r="F45" s="5">
        <v>4.5274488699999997</v>
      </c>
      <c r="G45" s="6">
        <v>10.217668317499999</v>
      </c>
      <c r="L45" s="4">
        <v>161.55208333333331</v>
      </c>
      <c r="M45" s="6">
        <v>4</v>
      </c>
    </row>
    <row r="46" spans="1:13">
      <c r="A46" s="4">
        <v>40015.399350440923</v>
      </c>
      <c r="B46" s="5">
        <v>14.744140625</v>
      </c>
      <c r="C46" s="5">
        <v>0.60362605999999996</v>
      </c>
      <c r="D46" s="5">
        <v>480.11282829999999</v>
      </c>
      <c r="E46" s="5">
        <v>536.75460109999995</v>
      </c>
      <c r="F46" s="5">
        <v>4.4875546399999999</v>
      </c>
      <c r="G46" s="6">
        <v>10.256585985000001</v>
      </c>
      <c r="L46" s="4">
        <v>161.80208333333331</v>
      </c>
      <c r="M46" s="6">
        <v>4</v>
      </c>
    </row>
    <row r="47" spans="1:13">
      <c r="A47" s="4">
        <v>40015.399355218811</v>
      </c>
      <c r="B47" s="5">
        <v>14.744140625</v>
      </c>
      <c r="C47" s="5">
        <v>0.72928614999999997</v>
      </c>
      <c r="D47" s="5">
        <v>479.98716820999999</v>
      </c>
      <c r="E47" s="5">
        <v>536.62894100999995</v>
      </c>
      <c r="F47" s="5">
        <v>4.4542659899999997</v>
      </c>
      <c r="G47" s="6">
        <v>10.289874635</v>
      </c>
      <c r="L47" s="4">
        <v>161.80208333333331</v>
      </c>
      <c r="M47" s="6">
        <v>-20</v>
      </c>
    </row>
    <row r="48" spans="1:13">
      <c r="A48" s="4">
        <v>40015.3993599967</v>
      </c>
      <c r="B48" s="5">
        <v>14.7451171875</v>
      </c>
      <c r="C48" s="5">
        <v>0.86440072000000001</v>
      </c>
      <c r="D48" s="5">
        <v>479.85205364000001</v>
      </c>
      <c r="E48" s="5">
        <v>536.49382644000002</v>
      </c>
      <c r="F48" s="5">
        <v>4.4395120400000003</v>
      </c>
      <c r="G48" s="6">
        <v>10.3056051475</v>
      </c>
      <c r="L48" s="4">
        <v>162.80208333333331</v>
      </c>
      <c r="M48" s="6">
        <v>-20</v>
      </c>
    </row>
    <row r="49" spans="1:13">
      <c r="A49" s="4">
        <v>40015.399364774588</v>
      </c>
      <c r="B49" s="5">
        <v>14.7451171875</v>
      </c>
      <c r="C49" s="5">
        <v>0.97070888</v>
      </c>
      <c r="D49" s="5">
        <v>479.74574547999998</v>
      </c>
      <c r="E49" s="5">
        <v>536.38751827999999</v>
      </c>
      <c r="F49" s="5">
        <v>4.4126017099999997</v>
      </c>
      <c r="G49" s="6">
        <v>10.332515477499999</v>
      </c>
      <c r="L49" s="4">
        <v>162.80208333333331</v>
      </c>
      <c r="M49" s="6">
        <v>4</v>
      </c>
    </row>
    <row r="50" spans="1:13">
      <c r="A50" s="4">
        <v>40015.399369552477</v>
      </c>
      <c r="B50" s="5">
        <v>14.744140625</v>
      </c>
      <c r="C50" s="5">
        <v>1.03254465</v>
      </c>
      <c r="D50" s="5">
        <v>479.68390971000002</v>
      </c>
      <c r="E50" s="5">
        <v>536.32568250999998</v>
      </c>
      <c r="F50" s="5">
        <v>4.3804953700000002</v>
      </c>
      <c r="G50" s="6">
        <v>10.363645255</v>
      </c>
      <c r="L50" s="4">
        <v>163.05208333333331</v>
      </c>
      <c r="M50" s="6">
        <v>4</v>
      </c>
    </row>
    <row r="51" spans="1:13">
      <c r="A51" s="4">
        <v>40015.399374330365</v>
      </c>
      <c r="B51" s="5">
        <v>14.744140625</v>
      </c>
      <c r="C51" s="5">
        <v>1.0526853899999999</v>
      </c>
      <c r="D51" s="5">
        <v>479.66376896999998</v>
      </c>
      <c r="E51" s="5">
        <v>536.30554176999999</v>
      </c>
      <c r="F51" s="5">
        <v>4.3797262300000002</v>
      </c>
      <c r="G51" s="6">
        <v>10.364414395000001</v>
      </c>
      <c r="L51" s="4">
        <v>163.05208333333331</v>
      </c>
      <c r="M51" s="6">
        <v>26.3</v>
      </c>
    </row>
    <row r="52" spans="1:13">
      <c r="A52" s="4">
        <v>40015.399379108254</v>
      </c>
      <c r="B52" s="5">
        <v>14.7431640625</v>
      </c>
      <c r="C52" s="5">
        <v>1.02950706</v>
      </c>
      <c r="D52" s="5">
        <v>479.68694729999999</v>
      </c>
      <c r="E52" s="5">
        <v>536.32872009999994</v>
      </c>
      <c r="F52" s="5">
        <v>4.31534175</v>
      </c>
      <c r="G52" s="6">
        <v>10.4278223125</v>
      </c>
      <c r="L52" s="4">
        <v>242.55208333333331</v>
      </c>
      <c r="M52" s="6">
        <v>26.3</v>
      </c>
    </row>
    <row r="53" spans="1:13">
      <c r="A53" s="4">
        <v>40015.399383886142</v>
      </c>
      <c r="B53" s="5">
        <v>14.7431640625</v>
      </c>
      <c r="C53" s="5">
        <v>0.97400852000000004</v>
      </c>
      <c r="D53" s="5">
        <v>479.74244584000002</v>
      </c>
      <c r="E53" s="5">
        <v>536.38421863999997</v>
      </c>
      <c r="F53" s="5">
        <v>4.31534175</v>
      </c>
      <c r="G53" s="6">
        <v>10.4278223125</v>
      </c>
      <c r="L53" s="4">
        <v>242.55208333333331</v>
      </c>
      <c r="M53" s="6">
        <v>4</v>
      </c>
    </row>
    <row r="54" spans="1:13">
      <c r="A54" s="4">
        <v>40015.399388664031</v>
      </c>
      <c r="B54" s="5">
        <v>14.744140625</v>
      </c>
      <c r="C54" s="5">
        <v>0.87635569000000002</v>
      </c>
      <c r="D54" s="5">
        <v>479.84009866999997</v>
      </c>
      <c r="E54" s="5">
        <v>536.48187146999999</v>
      </c>
      <c r="F54" s="5">
        <v>4.3797262300000002</v>
      </c>
      <c r="G54" s="6">
        <v>10.364414395000001</v>
      </c>
      <c r="L54" s="4">
        <v>242.80208333333331</v>
      </c>
      <c r="M54" s="6">
        <v>4</v>
      </c>
    </row>
    <row r="55" spans="1:13">
      <c r="A55" s="4">
        <v>40015.39939344192</v>
      </c>
      <c r="B55" s="5">
        <v>14.7431640625</v>
      </c>
      <c r="C55" s="5">
        <v>0.75497364</v>
      </c>
      <c r="D55" s="5">
        <v>479.96148072</v>
      </c>
      <c r="E55" s="5">
        <v>536.60325351999995</v>
      </c>
      <c r="F55" s="5">
        <v>4.3797262300000002</v>
      </c>
      <c r="G55" s="6">
        <v>10.363437832500001</v>
      </c>
      <c r="L55" s="4">
        <v>242.80208333333331</v>
      </c>
      <c r="M55" s="6">
        <v>-20</v>
      </c>
    </row>
    <row r="56" spans="1:13">
      <c r="A56" s="4">
        <v>40015.399398219808</v>
      </c>
      <c r="B56" s="5">
        <v>14.7431640625</v>
      </c>
      <c r="C56" s="5">
        <v>0.63254507000000004</v>
      </c>
      <c r="D56" s="5">
        <v>480.08390929000001</v>
      </c>
      <c r="E56" s="5">
        <v>536.72568208999996</v>
      </c>
      <c r="F56" s="5">
        <v>4.5587620700000002</v>
      </c>
      <c r="G56" s="6">
        <v>10.1844019925</v>
      </c>
      <c r="L56" s="4">
        <v>243.80208333333331</v>
      </c>
      <c r="M56" s="6">
        <v>-20</v>
      </c>
    </row>
    <row r="57" spans="1:13">
      <c r="A57" s="4">
        <v>40015.399402997697</v>
      </c>
      <c r="B57" s="5">
        <v>14.7421875</v>
      </c>
      <c r="C57" s="5">
        <v>0.52312015999999995</v>
      </c>
      <c r="D57" s="5">
        <v>480.19333419999998</v>
      </c>
      <c r="E57" s="5">
        <v>536.83510699999999</v>
      </c>
      <c r="F57" s="5">
        <v>4.5971727299999996</v>
      </c>
      <c r="G57" s="6">
        <v>10.14501477</v>
      </c>
      <c r="L57" s="4">
        <v>243.80208333333331</v>
      </c>
      <c r="M57" s="6">
        <v>4</v>
      </c>
    </row>
    <row r="58" spans="1:13">
      <c r="A58" s="4">
        <v>40015.399407775585</v>
      </c>
      <c r="B58" s="5">
        <v>14.7421875</v>
      </c>
      <c r="C58" s="5">
        <v>0.49776716999999998</v>
      </c>
      <c r="D58" s="5">
        <v>480.21868719000003</v>
      </c>
      <c r="E58" s="5">
        <v>536.86045998999998</v>
      </c>
      <c r="F58" s="5">
        <v>4.6305725400000002</v>
      </c>
      <c r="G58" s="6">
        <v>10.111614960000001</v>
      </c>
      <c r="L58" s="4">
        <v>244.05208333333331</v>
      </c>
      <c r="M58" s="6">
        <v>4</v>
      </c>
    </row>
    <row r="59" spans="1:13">
      <c r="A59" s="4">
        <v>40015.399412553474</v>
      </c>
      <c r="B59" s="5">
        <v>14.7431640625</v>
      </c>
      <c r="C59" s="5">
        <v>0.57672310000000004</v>
      </c>
      <c r="D59" s="5">
        <v>480.13973126000002</v>
      </c>
      <c r="E59" s="5">
        <v>536.78150405999997</v>
      </c>
      <c r="F59" s="5">
        <v>4.8457586399999997</v>
      </c>
      <c r="G59" s="6">
        <v>9.8974054225000003</v>
      </c>
      <c r="L59" s="4">
        <v>244.05208333333331</v>
      </c>
      <c r="M59" s="6">
        <v>26.3</v>
      </c>
    </row>
    <row r="60" spans="1:13">
      <c r="A60" s="4">
        <v>40015.399417331362</v>
      </c>
      <c r="B60" s="5">
        <v>14.7431640625</v>
      </c>
      <c r="C60" s="5">
        <v>0.76010484</v>
      </c>
      <c r="D60" s="5">
        <v>479.95634952</v>
      </c>
      <c r="E60" s="5">
        <v>536.59812232000002</v>
      </c>
      <c r="F60" s="5">
        <v>4.5889633400000003</v>
      </c>
      <c r="G60" s="6">
        <v>10.154200722500001</v>
      </c>
      <c r="L60" s="4">
        <v>323.55208333333331</v>
      </c>
      <c r="M60" s="6">
        <v>26.3</v>
      </c>
    </row>
    <row r="61" spans="1:13">
      <c r="A61" s="4">
        <v>40015.399422109251</v>
      </c>
      <c r="B61" s="5">
        <v>14.7421875</v>
      </c>
      <c r="C61" s="5">
        <v>0.97822069</v>
      </c>
      <c r="D61" s="5">
        <v>479.73823367</v>
      </c>
      <c r="E61" s="5">
        <v>536.38000647000001</v>
      </c>
      <c r="F61" s="5">
        <v>4.8235636800000004</v>
      </c>
      <c r="G61" s="6">
        <v>9.9186238200000005</v>
      </c>
      <c r="L61" s="4">
        <v>323.55208333333331</v>
      </c>
      <c r="M61" s="6">
        <v>4</v>
      </c>
    </row>
    <row r="62" spans="1:13">
      <c r="A62" s="4">
        <v>40015.399426887139</v>
      </c>
      <c r="B62" s="5">
        <v>14.7412109375</v>
      </c>
      <c r="C62" s="5">
        <v>1.24224029</v>
      </c>
      <c r="D62" s="5">
        <v>479.47421407000002</v>
      </c>
      <c r="E62" s="5">
        <v>536.11598687000003</v>
      </c>
      <c r="F62" s="5">
        <v>5.0289095699999997</v>
      </c>
      <c r="G62" s="6">
        <v>9.7123013675000003</v>
      </c>
      <c r="L62" s="4">
        <v>323.80208333333331</v>
      </c>
      <c r="M62" s="6">
        <v>4</v>
      </c>
    </row>
    <row r="63" spans="1:13">
      <c r="A63" s="4">
        <v>40015.399431665028</v>
      </c>
      <c r="B63" s="5">
        <v>14.7412109375</v>
      </c>
      <c r="C63" s="5">
        <v>1.5020588100000001</v>
      </c>
      <c r="D63" s="5">
        <v>479.21439555000001</v>
      </c>
      <c r="E63" s="5">
        <v>535.85616834999996</v>
      </c>
      <c r="F63" s="5">
        <v>5.247452</v>
      </c>
      <c r="G63" s="6">
        <v>9.4937589375000009</v>
      </c>
      <c r="L63" s="4">
        <v>323.80208333333331</v>
      </c>
      <c r="M63" s="6">
        <v>-20</v>
      </c>
    </row>
    <row r="64" spans="1:13">
      <c r="A64" s="4">
        <v>40015.399436442916</v>
      </c>
      <c r="B64" s="5">
        <v>14.740234375</v>
      </c>
      <c r="C64" s="5">
        <v>1.75742552</v>
      </c>
      <c r="D64" s="5">
        <v>478.95902883999997</v>
      </c>
      <c r="E64" s="5">
        <v>535.60080163999999</v>
      </c>
      <c r="F64" s="5">
        <v>5.0155000300000001</v>
      </c>
      <c r="G64" s="6">
        <v>9.7247343449999999</v>
      </c>
      <c r="L64" s="4">
        <v>324.80208333333331</v>
      </c>
      <c r="M64" s="6">
        <v>-20</v>
      </c>
    </row>
    <row r="65" spans="1:13">
      <c r="A65" s="4">
        <v>40015.399441220805</v>
      </c>
      <c r="B65" s="5">
        <v>14.7421875</v>
      </c>
      <c r="C65" s="5">
        <v>1.88807773</v>
      </c>
      <c r="D65" s="5">
        <v>478.82837662999998</v>
      </c>
      <c r="E65" s="5">
        <v>535.47014942999999</v>
      </c>
      <c r="F65" s="5">
        <v>5.0625678000000001</v>
      </c>
      <c r="G65" s="6">
        <v>9.6796196999999999</v>
      </c>
      <c r="L65" s="4">
        <v>324.80208333333331</v>
      </c>
      <c r="M65" s="6">
        <v>4</v>
      </c>
    </row>
    <row r="66" spans="1:13">
      <c r="A66" s="4">
        <v>40015.399445998693</v>
      </c>
      <c r="B66" s="5">
        <v>14.7412109375</v>
      </c>
      <c r="C66" s="5">
        <v>2.1643214899999998</v>
      </c>
      <c r="D66" s="5">
        <v>478.55213286999998</v>
      </c>
      <c r="E66" s="5">
        <v>535.19390566999994</v>
      </c>
      <c r="F66" s="5">
        <v>5.1902427800000002</v>
      </c>
      <c r="G66" s="6">
        <v>9.5509681574999998</v>
      </c>
      <c r="L66" s="4">
        <v>325.05208333333331</v>
      </c>
      <c r="M66" s="6">
        <v>4</v>
      </c>
    </row>
    <row r="67" spans="1:13">
      <c r="A67" s="4">
        <v>40015.399450776582</v>
      </c>
      <c r="B67" s="5">
        <v>14.7412109375</v>
      </c>
      <c r="C67" s="5">
        <v>2.4735097100000001</v>
      </c>
      <c r="D67" s="5">
        <v>478.24294465000003</v>
      </c>
      <c r="E67" s="5">
        <v>534.88471745000004</v>
      </c>
      <c r="F67" s="5">
        <v>5.0888237600000004</v>
      </c>
      <c r="G67" s="6">
        <v>9.6523871774999996</v>
      </c>
      <c r="L67" s="4">
        <v>325.05208333333331</v>
      </c>
      <c r="M67" s="6">
        <v>26.3</v>
      </c>
    </row>
    <row r="68" spans="1:13">
      <c r="A68" s="4">
        <v>40015.39945555447</v>
      </c>
      <c r="B68" s="5">
        <v>14.740234375</v>
      </c>
      <c r="C68" s="5">
        <v>2.8110657099999998</v>
      </c>
      <c r="D68" s="5">
        <v>477.90538865000002</v>
      </c>
      <c r="E68" s="5">
        <v>534.54716144999998</v>
      </c>
      <c r="F68" s="5">
        <v>5.3698404100000001</v>
      </c>
      <c r="G68" s="6">
        <v>9.3703939649999999</v>
      </c>
      <c r="L68" s="4">
        <v>404.55208333333331</v>
      </c>
      <c r="M68" s="6">
        <v>26.3</v>
      </c>
    </row>
    <row r="69" spans="1:13">
      <c r="A69" s="4">
        <v>40015.399460332359</v>
      </c>
      <c r="B69" s="5">
        <v>14.7392578125</v>
      </c>
      <c r="C69" s="5">
        <v>3.1316279800000002</v>
      </c>
      <c r="D69" s="5">
        <v>477.58482637999998</v>
      </c>
      <c r="E69" s="5">
        <v>534.22659917999999</v>
      </c>
      <c r="F69" s="5">
        <v>5.3385391000000002</v>
      </c>
      <c r="G69" s="6">
        <v>9.4007187124999998</v>
      </c>
      <c r="L69" s="4">
        <v>404.55208333333331</v>
      </c>
      <c r="M69" s="6">
        <v>4</v>
      </c>
    </row>
    <row r="70" spans="1:13">
      <c r="A70" s="4">
        <v>40015.399465110248</v>
      </c>
      <c r="B70" s="5">
        <v>14.7412109375</v>
      </c>
      <c r="C70" s="5">
        <v>3.4589340599999998</v>
      </c>
      <c r="D70" s="5">
        <v>477.25752030000001</v>
      </c>
      <c r="E70" s="5">
        <v>533.89929310000002</v>
      </c>
      <c r="F70" s="5">
        <v>5.5465991600000004</v>
      </c>
      <c r="G70" s="6">
        <v>9.1946117775000005</v>
      </c>
      <c r="L70" s="4">
        <v>404.80208333333331</v>
      </c>
      <c r="M70" s="6">
        <v>4</v>
      </c>
    </row>
    <row r="71" spans="1:13">
      <c r="A71" s="4">
        <v>40015.399469888136</v>
      </c>
      <c r="B71" s="5">
        <v>14.740234375</v>
      </c>
      <c r="C71" s="5">
        <v>3.76865066</v>
      </c>
      <c r="D71" s="5">
        <v>476.94780370000001</v>
      </c>
      <c r="E71" s="5">
        <v>533.58957650000002</v>
      </c>
      <c r="F71" s="5">
        <v>5.5222031300000003</v>
      </c>
      <c r="G71" s="6">
        <v>9.2180312449999988</v>
      </c>
      <c r="L71" s="4">
        <v>404.80208333333331</v>
      </c>
      <c r="M71" s="6">
        <v>-20</v>
      </c>
    </row>
    <row r="72" spans="1:13">
      <c r="A72" s="4">
        <v>40015.399474666025</v>
      </c>
      <c r="B72" s="5">
        <v>14.740234375</v>
      </c>
      <c r="C72" s="5">
        <v>4.0638544000000003</v>
      </c>
      <c r="D72" s="5">
        <v>476.65259995999997</v>
      </c>
      <c r="E72" s="5">
        <v>533.29437275999999</v>
      </c>
      <c r="F72" s="5">
        <v>5.79812846</v>
      </c>
      <c r="G72" s="6">
        <v>8.9421059149999991</v>
      </c>
      <c r="L72" s="4">
        <v>405.80208333333331</v>
      </c>
      <c r="M72" s="6">
        <v>-20</v>
      </c>
    </row>
    <row r="73" spans="1:13">
      <c r="A73" s="4">
        <v>40015.399484221802</v>
      </c>
      <c r="B73" s="5">
        <v>14.7392578125</v>
      </c>
      <c r="C73" s="5">
        <v>4.1640193700000001</v>
      </c>
      <c r="D73" s="5">
        <v>476.55243498999999</v>
      </c>
      <c r="E73" s="5">
        <v>533.19420778999995</v>
      </c>
      <c r="F73" s="5">
        <v>6.27114072</v>
      </c>
      <c r="G73" s="6">
        <v>8.4681170925</v>
      </c>
      <c r="L73" s="4">
        <v>405.80208333333331</v>
      </c>
      <c r="M73" s="6">
        <v>4</v>
      </c>
    </row>
    <row r="74" spans="1:13">
      <c r="A74" s="4">
        <v>40015.39948899969</v>
      </c>
      <c r="B74" s="5">
        <v>14.73828125</v>
      </c>
      <c r="C74" s="5">
        <v>4.3255906599999996</v>
      </c>
      <c r="D74" s="5">
        <v>476.39086370000001</v>
      </c>
      <c r="E74" s="5">
        <v>533.03263649999997</v>
      </c>
      <c r="F74" s="5">
        <v>7.1932328800000001</v>
      </c>
      <c r="G74" s="6">
        <v>7.5450483699999999</v>
      </c>
      <c r="L74" s="4">
        <v>406.05208333333331</v>
      </c>
      <c r="M74" s="6">
        <v>4</v>
      </c>
    </row>
    <row r="75" spans="1:13">
      <c r="A75" s="4">
        <v>40015.399493777579</v>
      </c>
      <c r="B75" s="5">
        <v>14.740234375</v>
      </c>
      <c r="C75" s="5">
        <v>4.7606788</v>
      </c>
      <c r="D75" s="5">
        <v>475.95577556000001</v>
      </c>
      <c r="E75" s="5">
        <v>532.59754836000002</v>
      </c>
      <c r="F75" s="5">
        <v>6.00381287</v>
      </c>
      <c r="G75" s="6">
        <v>8.7364215049999991</v>
      </c>
      <c r="L75" s="4">
        <v>406.05208333333331</v>
      </c>
      <c r="M75" s="6">
        <v>26.3</v>
      </c>
    </row>
    <row r="76" spans="1:13">
      <c r="A76" s="4">
        <v>40015.399498555467</v>
      </c>
      <c r="B76" s="5">
        <v>14.7392578125</v>
      </c>
      <c r="C76" s="5">
        <v>4.9944379799999998</v>
      </c>
      <c r="D76" s="5">
        <v>475.72201638000001</v>
      </c>
      <c r="E76" s="5">
        <v>532.36378918000003</v>
      </c>
      <c r="F76" s="5">
        <v>6.3748321399999996</v>
      </c>
      <c r="G76" s="6">
        <v>8.3644256725000012</v>
      </c>
      <c r="L76" s="4">
        <v>485.55208333333331</v>
      </c>
      <c r="M76" s="6">
        <v>26.3</v>
      </c>
    </row>
    <row r="77" spans="1:13">
      <c r="A77" s="4">
        <v>40015.399503333356</v>
      </c>
      <c r="B77" s="5">
        <v>14.73828125</v>
      </c>
      <c r="C77" s="5">
        <v>5.2808694300000001</v>
      </c>
      <c r="D77" s="5">
        <v>475.43558493</v>
      </c>
      <c r="E77" s="5">
        <v>532.07735773000002</v>
      </c>
      <c r="F77" s="5">
        <v>6.1810725099999999</v>
      </c>
      <c r="G77" s="6">
        <v>8.5572087400000001</v>
      </c>
      <c r="L77" s="4">
        <v>485.55208333333331</v>
      </c>
      <c r="M77" s="6">
        <v>4</v>
      </c>
    </row>
    <row r="78" spans="1:13">
      <c r="A78" s="4">
        <v>40015.399508111244</v>
      </c>
      <c r="B78" s="5">
        <v>14.73828125</v>
      </c>
      <c r="C78" s="5">
        <v>5.5641983899999996</v>
      </c>
      <c r="D78" s="5">
        <v>475.15225597</v>
      </c>
      <c r="E78" s="5">
        <v>531.79402876999995</v>
      </c>
      <c r="F78" s="5">
        <v>6.9286652899999996</v>
      </c>
      <c r="G78" s="6">
        <v>7.8096159600000004</v>
      </c>
      <c r="L78" s="4">
        <v>485.80208333333331</v>
      </c>
      <c r="M78" s="6">
        <v>4</v>
      </c>
    </row>
    <row r="79" spans="1:13">
      <c r="A79" s="4">
        <v>40015.399512889133</v>
      </c>
      <c r="B79" s="5">
        <v>14.7373046875</v>
      </c>
      <c r="C79" s="5">
        <v>5.8689864800000002</v>
      </c>
      <c r="D79" s="5">
        <v>474.84746788000001</v>
      </c>
      <c r="E79" s="5">
        <v>531.48924067999997</v>
      </c>
      <c r="F79" s="5">
        <v>6.6846084499999998</v>
      </c>
      <c r="G79" s="6">
        <v>8.0526962375000011</v>
      </c>
      <c r="L79" s="4">
        <v>485.80208333333331</v>
      </c>
      <c r="M79" s="6">
        <v>-20</v>
      </c>
    </row>
    <row r="80" spans="1:13">
      <c r="A80" s="4">
        <v>40015.399517667021</v>
      </c>
      <c r="B80" s="5">
        <v>14.7392578125</v>
      </c>
      <c r="C80" s="5">
        <v>6.0089379799999998</v>
      </c>
      <c r="D80" s="5">
        <v>474.70751638000002</v>
      </c>
      <c r="E80" s="5">
        <v>531.34928918000003</v>
      </c>
      <c r="F80" s="5">
        <v>6.7339507100000002</v>
      </c>
      <c r="G80" s="6">
        <v>8.0053071024999998</v>
      </c>
      <c r="L80" s="4">
        <v>486.80208333333331</v>
      </c>
      <c r="M80" s="6">
        <v>-20</v>
      </c>
    </row>
    <row r="81" spans="1:13">
      <c r="A81" s="4">
        <v>40015.39952244491</v>
      </c>
      <c r="B81" s="5">
        <v>14.73828125</v>
      </c>
      <c r="C81" s="5">
        <v>6.3516964700000003</v>
      </c>
      <c r="D81" s="5">
        <v>474.36475789000002</v>
      </c>
      <c r="E81" s="5">
        <v>531.00653068999998</v>
      </c>
      <c r="F81" s="5">
        <v>6.9561169500000002</v>
      </c>
      <c r="G81" s="6">
        <v>7.7821642999999998</v>
      </c>
      <c r="L81" s="4">
        <v>486.80208333333331</v>
      </c>
      <c r="M81" s="6">
        <v>4</v>
      </c>
    </row>
    <row r="82" spans="1:13">
      <c r="A82" s="4">
        <v>40015.399527222798</v>
      </c>
      <c r="B82" s="5">
        <v>14.73828125</v>
      </c>
      <c r="C82" s="5">
        <v>6.6152748700000004</v>
      </c>
      <c r="D82" s="5">
        <v>474.10117948999999</v>
      </c>
      <c r="E82" s="5">
        <v>530.74295228999995</v>
      </c>
      <c r="F82" s="5">
        <v>7.0187732</v>
      </c>
      <c r="G82" s="6">
        <v>7.71950805</v>
      </c>
      <c r="L82" s="4">
        <v>487.05208333333331</v>
      </c>
      <c r="M82" s="6">
        <v>4</v>
      </c>
    </row>
    <row r="83" spans="1:13">
      <c r="A83" s="4">
        <v>40015.399532000687</v>
      </c>
      <c r="B83" s="5">
        <v>14.7373046875</v>
      </c>
      <c r="C83" s="5">
        <v>6.7937581600000003</v>
      </c>
      <c r="D83" s="5">
        <v>473.92269620000002</v>
      </c>
      <c r="E83" s="5">
        <v>530.56446900000003</v>
      </c>
      <c r="F83" s="5">
        <v>7.5285309199999997</v>
      </c>
      <c r="G83" s="6">
        <v>7.2087737675000003</v>
      </c>
      <c r="L83" s="4">
        <v>487.05208333333331</v>
      </c>
      <c r="M83" s="6">
        <v>26.3</v>
      </c>
    </row>
    <row r="84" spans="1:13">
      <c r="A84" s="4">
        <v>40015.399536778576</v>
      </c>
      <c r="B84" s="5">
        <v>14.736328125</v>
      </c>
      <c r="C84" s="5">
        <v>6.9400087199999998</v>
      </c>
      <c r="D84" s="5">
        <v>473.77644564000002</v>
      </c>
      <c r="E84" s="5">
        <v>530.41821844000003</v>
      </c>
      <c r="F84" s="5">
        <v>7.6175009600000001</v>
      </c>
      <c r="G84" s="6">
        <v>7.1188271649999999</v>
      </c>
      <c r="L84" s="4">
        <v>567.60416666666663</v>
      </c>
      <c r="M84" s="6">
        <v>26.3</v>
      </c>
    </row>
    <row r="85" spans="1:13">
      <c r="A85" s="4">
        <v>40015.399541556464</v>
      </c>
      <c r="B85" s="5">
        <v>14.736328125</v>
      </c>
      <c r="C85" s="5">
        <v>7.1177130599999998</v>
      </c>
      <c r="D85" s="5">
        <v>473.59874130000003</v>
      </c>
      <c r="E85" s="5">
        <v>530.24051410000004</v>
      </c>
      <c r="F85" s="5">
        <v>7.6548531999999998</v>
      </c>
      <c r="G85" s="6">
        <v>7.0814749250000002</v>
      </c>
      <c r="L85" s="4">
        <v>567.60416666666663</v>
      </c>
      <c r="M85" s="6">
        <v>30.5</v>
      </c>
    </row>
    <row r="86" spans="1:13" ht="15.75" thickBot="1">
      <c r="A86" s="4">
        <v>40015.399546334353</v>
      </c>
      <c r="B86" s="5">
        <v>14.7373046875</v>
      </c>
      <c r="C86" s="5">
        <v>7.3501341399999998</v>
      </c>
      <c r="D86" s="5">
        <v>473.36632021999998</v>
      </c>
      <c r="E86" s="5">
        <v>530.00809301999993</v>
      </c>
      <c r="F86" s="5">
        <v>7.2098423199999999</v>
      </c>
      <c r="G86" s="6">
        <v>7.5274623675000001</v>
      </c>
      <c r="L86" s="7">
        <v>0</v>
      </c>
      <c r="M86" s="9">
        <v>30.5</v>
      </c>
    </row>
    <row r="87" spans="1:13">
      <c r="A87" s="4">
        <v>40015.399551112241</v>
      </c>
      <c r="B87" s="5">
        <v>14.7373046875</v>
      </c>
      <c r="C87" s="5">
        <v>7.7529716200000003</v>
      </c>
      <c r="D87" s="5">
        <v>472.96348274000002</v>
      </c>
      <c r="E87" s="5">
        <v>529.60525554000003</v>
      </c>
      <c r="F87" s="5">
        <v>7.3137269299999996</v>
      </c>
      <c r="G87" s="6">
        <v>7.4235777575000004</v>
      </c>
    </row>
    <row r="88" spans="1:13">
      <c r="A88" s="4">
        <v>40015.39955589013</v>
      </c>
      <c r="B88" s="5">
        <v>14.736328125</v>
      </c>
      <c r="C88" s="5">
        <v>7.7529716200000003</v>
      </c>
      <c r="D88" s="5">
        <v>472.96348274000002</v>
      </c>
      <c r="E88" s="5">
        <v>529.60525554000003</v>
      </c>
      <c r="F88" s="5">
        <v>7.6932238899999996</v>
      </c>
      <c r="G88" s="6">
        <v>7.0431042350000004</v>
      </c>
    </row>
    <row r="89" spans="1:13">
      <c r="A89" s="4">
        <v>40015.399560668018</v>
      </c>
      <c r="B89" s="5">
        <v>14.736328125</v>
      </c>
      <c r="C89" s="5">
        <v>8.0383574600000003</v>
      </c>
      <c r="D89" s="5">
        <v>472.67809690000001</v>
      </c>
      <c r="E89" s="5">
        <v>529.31986970000003</v>
      </c>
      <c r="F89" s="5">
        <v>7.3807410200000003</v>
      </c>
      <c r="G89" s="6">
        <v>7.3555871049999997</v>
      </c>
    </row>
    <row r="90" spans="1:13">
      <c r="A90" s="4">
        <v>40015.399565445907</v>
      </c>
      <c r="B90" s="5">
        <v>14.7353515625</v>
      </c>
      <c r="C90" s="5">
        <v>8.1666267700000006</v>
      </c>
      <c r="D90" s="5">
        <v>472.54982759000001</v>
      </c>
      <c r="E90" s="5">
        <v>529.19160038999996</v>
      </c>
      <c r="F90" s="5">
        <v>7.3807410200000003</v>
      </c>
      <c r="G90" s="6">
        <v>7.3546105424999997</v>
      </c>
    </row>
    <row r="91" spans="1:13">
      <c r="A91" s="4">
        <v>40015.399570223795</v>
      </c>
      <c r="B91" s="5">
        <v>14.736328125</v>
      </c>
      <c r="C91" s="5">
        <v>8.3847412899999991</v>
      </c>
      <c r="D91" s="5">
        <v>472.33171306999998</v>
      </c>
      <c r="E91" s="5">
        <v>528.97348586999999</v>
      </c>
      <c r="F91" s="5">
        <v>7.5342873399999997</v>
      </c>
      <c r="G91" s="6">
        <v>7.2020407850000003</v>
      </c>
    </row>
    <row r="92" spans="1:13">
      <c r="A92" s="4">
        <v>40015.399575001684</v>
      </c>
      <c r="B92" s="5">
        <v>14.736328125</v>
      </c>
      <c r="C92" s="5">
        <v>8.5042919700000006</v>
      </c>
      <c r="D92" s="5">
        <v>472.21216239</v>
      </c>
      <c r="E92" s="5">
        <v>528.85393519000002</v>
      </c>
      <c r="F92" s="5">
        <v>7.6178306600000001</v>
      </c>
      <c r="G92" s="6">
        <v>7.1184974649999999</v>
      </c>
    </row>
    <row r="93" spans="1:13">
      <c r="A93" s="4">
        <v>40015.399579779572</v>
      </c>
      <c r="B93" s="5">
        <v>14.7353515625</v>
      </c>
      <c r="C93" s="5">
        <v>8.6769811299999997</v>
      </c>
      <c r="D93" s="5">
        <v>472.03947323</v>
      </c>
      <c r="E93" s="5">
        <v>528.68124603000001</v>
      </c>
      <c r="F93" s="5">
        <v>8.6995420600000006</v>
      </c>
      <c r="G93" s="6">
        <v>6.0358095024999994</v>
      </c>
    </row>
    <row r="94" spans="1:13">
      <c r="A94" s="4">
        <v>40015.399584557461</v>
      </c>
      <c r="B94" s="5">
        <v>14.7353515625</v>
      </c>
      <c r="C94" s="5">
        <v>8.6769811299999997</v>
      </c>
      <c r="D94" s="5">
        <v>472.03947323</v>
      </c>
      <c r="E94" s="5">
        <v>528.68124603000001</v>
      </c>
      <c r="F94" s="5">
        <v>8.84346736</v>
      </c>
      <c r="G94" s="6">
        <v>5.8918842025</v>
      </c>
    </row>
    <row r="95" spans="1:13">
      <c r="A95" s="4">
        <v>40015.399589335349</v>
      </c>
      <c r="B95" s="5">
        <v>14.734375</v>
      </c>
      <c r="C95" s="5">
        <v>9.4291680800000002</v>
      </c>
      <c r="D95" s="5">
        <v>471.28728627999999</v>
      </c>
      <c r="E95" s="5">
        <v>527.92905908</v>
      </c>
      <c r="F95" s="5">
        <v>8.9407402600000001</v>
      </c>
      <c r="G95" s="6">
        <v>5.7936347399999999</v>
      </c>
    </row>
    <row r="96" spans="1:13">
      <c r="A96" s="4">
        <v>40015.399594113238</v>
      </c>
      <c r="B96" s="5">
        <v>14.734375</v>
      </c>
      <c r="C96" s="5">
        <v>9.7244158800000005</v>
      </c>
      <c r="D96" s="5">
        <v>470.99203848000002</v>
      </c>
      <c r="E96" s="5">
        <v>527.63381128000003</v>
      </c>
      <c r="F96" s="5">
        <v>9.0140055599999993</v>
      </c>
      <c r="G96" s="6">
        <v>5.7203694400000007</v>
      </c>
    </row>
    <row r="97" spans="1:7">
      <c r="A97" s="4">
        <v>40015.399598891127</v>
      </c>
      <c r="B97" s="5">
        <v>14.7353515625</v>
      </c>
      <c r="C97" s="5">
        <v>9.9902362999999994</v>
      </c>
      <c r="D97" s="5">
        <v>470.72621806000001</v>
      </c>
      <c r="E97" s="5">
        <v>527.36799085999996</v>
      </c>
      <c r="F97" s="5">
        <v>9.3417196100000002</v>
      </c>
      <c r="G97" s="6">
        <v>5.3936319524999998</v>
      </c>
    </row>
    <row r="98" spans="1:7">
      <c r="A98" s="4">
        <v>40015.399603669015</v>
      </c>
      <c r="B98" s="5">
        <v>14.734375</v>
      </c>
      <c r="C98" s="5">
        <v>9.9902362999999994</v>
      </c>
      <c r="D98" s="5">
        <v>470.72621806000001</v>
      </c>
      <c r="E98" s="5">
        <v>527.36799085999996</v>
      </c>
      <c r="F98" s="5">
        <v>9.1831251799999993</v>
      </c>
      <c r="G98" s="6">
        <v>5.5512498200000007</v>
      </c>
    </row>
    <row r="99" spans="1:7">
      <c r="A99" s="4">
        <v>40015.399608446904</v>
      </c>
      <c r="B99" s="5">
        <v>14.734375</v>
      </c>
      <c r="C99" s="5">
        <v>9.9902362999999994</v>
      </c>
      <c r="D99" s="5">
        <v>470.72621806000001</v>
      </c>
      <c r="E99" s="5">
        <v>527.36799085999996</v>
      </c>
      <c r="F99" s="5">
        <v>9.5677326199999992</v>
      </c>
      <c r="G99" s="6">
        <v>5.1666423800000008</v>
      </c>
    </row>
    <row r="100" spans="1:7">
      <c r="A100" s="4">
        <v>40015.399613224792</v>
      </c>
      <c r="B100" s="5">
        <v>14.7333984375</v>
      </c>
      <c r="C100" s="5">
        <v>10.87665621</v>
      </c>
      <c r="D100" s="5">
        <v>469.83979814999998</v>
      </c>
      <c r="E100" s="5">
        <v>526.48157094999999</v>
      </c>
      <c r="F100" s="5">
        <v>9.7489217000000004</v>
      </c>
      <c r="G100" s="6">
        <v>4.9844767374999996</v>
      </c>
    </row>
    <row r="101" spans="1:7">
      <c r="A101" s="4">
        <v>40015.399618002681</v>
      </c>
      <c r="B101" s="5">
        <v>14.7333984375</v>
      </c>
      <c r="C101" s="5">
        <v>11.152806050000001</v>
      </c>
      <c r="D101" s="5">
        <v>469.56364831000002</v>
      </c>
      <c r="E101" s="5">
        <v>526.20542110999997</v>
      </c>
      <c r="F101" s="5">
        <v>9.9177622499999991</v>
      </c>
      <c r="G101" s="6">
        <v>4.8156361875000009</v>
      </c>
    </row>
    <row r="102" spans="1:7">
      <c r="A102" s="4">
        <v>40015.399622780569</v>
      </c>
      <c r="B102" s="5">
        <v>14.734375</v>
      </c>
      <c r="C102" s="5">
        <v>11.665500010000001</v>
      </c>
      <c r="D102" s="5">
        <v>469.05095434999998</v>
      </c>
      <c r="E102" s="5">
        <v>525.69272715</v>
      </c>
      <c r="F102" s="5">
        <v>9.9545121000000005</v>
      </c>
      <c r="G102" s="6">
        <v>4.7798628999999995</v>
      </c>
    </row>
    <row r="103" spans="1:7">
      <c r="A103" s="4">
        <v>40015.399627558458</v>
      </c>
      <c r="B103" s="5">
        <v>14.734375</v>
      </c>
      <c r="C103" s="5">
        <v>12.010578410000001</v>
      </c>
      <c r="D103" s="5">
        <v>468.70587595000001</v>
      </c>
      <c r="E103" s="5">
        <v>525.34764874999996</v>
      </c>
      <c r="F103" s="5">
        <v>10.001081109999999</v>
      </c>
      <c r="G103" s="6">
        <v>4.7332938900000006</v>
      </c>
    </row>
    <row r="104" spans="1:7">
      <c r="A104" s="4">
        <v>40015.399632336346</v>
      </c>
      <c r="B104" s="5">
        <v>14.7333984375</v>
      </c>
      <c r="C104" s="5">
        <v>12.47355789</v>
      </c>
      <c r="D104" s="5">
        <v>468.24289647000001</v>
      </c>
      <c r="E104" s="5">
        <v>524.88466927000002</v>
      </c>
      <c r="F104" s="5">
        <v>10.02953168</v>
      </c>
      <c r="G104" s="6">
        <v>4.7038667575000002</v>
      </c>
    </row>
    <row r="105" spans="1:7">
      <c r="A105" s="4">
        <v>40015.399637114235</v>
      </c>
      <c r="B105" s="5">
        <v>14.732421875</v>
      </c>
      <c r="C105" s="5">
        <v>12.8244396</v>
      </c>
      <c r="D105" s="5">
        <v>467.89201476</v>
      </c>
      <c r="E105" s="5">
        <v>524.53378755999995</v>
      </c>
      <c r="F105" s="5">
        <v>10.327670660000001</v>
      </c>
      <c r="G105" s="6">
        <v>4.4047512149999992</v>
      </c>
    </row>
    <row r="106" spans="1:7">
      <c r="A106" s="4">
        <v>40015.399641892123</v>
      </c>
      <c r="B106" s="5">
        <v>14.732421875</v>
      </c>
      <c r="C106" s="5">
        <v>13.18272352</v>
      </c>
      <c r="D106" s="5">
        <v>467.53373083999998</v>
      </c>
      <c r="E106" s="5">
        <v>524.17550363999999</v>
      </c>
      <c r="F106" s="5">
        <v>10.623073099999999</v>
      </c>
      <c r="G106" s="6">
        <v>4.1093487750000008</v>
      </c>
    </row>
    <row r="107" spans="1:7">
      <c r="A107" s="4">
        <v>40015.399646670012</v>
      </c>
      <c r="B107" s="5">
        <v>14.7314453125</v>
      </c>
      <c r="C107" s="5">
        <v>13.58727028</v>
      </c>
      <c r="D107" s="5">
        <v>467.12918408000002</v>
      </c>
      <c r="E107" s="5">
        <v>523.77095687999997</v>
      </c>
      <c r="F107" s="5">
        <v>10.562522100000001</v>
      </c>
      <c r="G107" s="6">
        <v>4.1689232124999993</v>
      </c>
    </row>
    <row r="108" spans="1:7">
      <c r="A108" s="4">
        <v>40015.3996514479</v>
      </c>
      <c r="B108" s="5">
        <v>14.7333984375</v>
      </c>
      <c r="C108" s="5">
        <v>13.95962171</v>
      </c>
      <c r="D108" s="5">
        <v>466.75683264999998</v>
      </c>
      <c r="E108" s="5">
        <v>523.39860544999999</v>
      </c>
      <c r="F108" s="5">
        <v>10.902965139999999</v>
      </c>
      <c r="G108" s="6">
        <v>3.8304332975000008</v>
      </c>
    </row>
    <row r="109" spans="1:7">
      <c r="A109" s="4">
        <v>40015.399656225789</v>
      </c>
      <c r="B109" s="5">
        <v>14.732421875</v>
      </c>
      <c r="C109" s="5">
        <v>14.483126390000001</v>
      </c>
      <c r="D109" s="5">
        <v>466.23332797</v>
      </c>
      <c r="E109" s="5">
        <v>522.87510077000002</v>
      </c>
      <c r="F109" s="5">
        <v>11.20362302</v>
      </c>
      <c r="G109" s="6">
        <v>3.5287988549999998</v>
      </c>
    </row>
    <row r="110" spans="1:7">
      <c r="A110" s="4">
        <v>40015.399661003677</v>
      </c>
      <c r="B110" s="5">
        <v>14.7314453125</v>
      </c>
      <c r="C110" s="5">
        <v>14.854662429999999</v>
      </c>
      <c r="D110" s="5">
        <v>465.86179192999998</v>
      </c>
      <c r="E110" s="5">
        <v>522.50356472999999</v>
      </c>
      <c r="F110" s="5">
        <v>11.13362843</v>
      </c>
      <c r="G110" s="6">
        <v>3.5978168825000001</v>
      </c>
    </row>
    <row r="111" spans="1:7">
      <c r="A111" s="4">
        <v>40015.399665781566</v>
      </c>
      <c r="B111" s="5">
        <v>14.7314453125</v>
      </c>
      <c r="C111" s="5">
        <v>15.259659660000001</v>
      </c>
      <c r="D111" s="5">
        <v>465.45679469999999</v>
      </c>
      <c r="E111" s="5">
        <v>522.09856749999994</v>
      </c>
      <c r="F111" s="5">
        <v>11.174114960000001</v>
      </c>
      <c r="G111" s="6">
        <v>3.5573303524999993</v>
      </c>
    </row>
    <row r="112" spans="1:7">
      <c r="A112" s="4">
        <v>40015.399670559455</v>
      </c>
      <c r="B112" s="5">
        <v>14.73046875</v>
      </c>
      <c r="C112" s="5">
        <v>15.61729706</v>
      </c>
      <c r="D112" s="5">
        <v>465.0991573</v>
      </c>
      <c r="E112" s="5">
        <v>521.74093010000001</v>
      </c>
      <c r="F112" s="5">
        <v>11.242988929999999</v>
      </c>
      <c r="G112" s="6">
        <v>3.4874798200000008</v>
      </c>
    </row>
    <row r="113" spans="1:7">
      <c r="A113" s="4">
        <v>40015.399675337343</v>
      </c>
      <c r="B113" s="5">
        <v>14.732421875</v>
      </c>
      <c r="C113" s="5">
        <v>15.920338640000001</v>
      </c>
      <c r="D113" s="5">
        <v>464.79611571999999</v>
      </c>
      <c r="E113" s="5">
        <v>521.43788852</v>
      </c>
      <c r="F113" s="5">
        <v>11.355995679999999</v>
      </c>
      <c r="G113" s="6">
        <v>3.3764261950000005</v>
      </c>
    </row>
    <row r="114" spans="1:7">
      <c r="A114" s="4">
        <v>40015.399680115232</v>
      </c>
      <c r="B114" s="5">
        <v>14.7314453125</v>
      </c>
      <c r="C114" s="5">
        <v>16.199499920000001</v>
      </c>
      <c r="D114" s="5">
        <v>464.51695444000001</v>
      </c>
      <c r="E114" s="5">
        <v>521.15872723999996</v>
      </c>
      <c r="F114" s="5">
        <v>11.40796413</v>
      </c>
      <c r="G114" s="6">
        <v>3.3234811825000001</v>
      </c>
    </row>
    <row r="115" spans="1:7">
      <c r="A115" s="4">
        <v>40015.39968489312</v>
      </c>
      <c r="B115" s="5">
        <v>14.7314453125</v>
      </c>
      <c r="C115" s="5">
        <v>16.454403880000001</v>
      </c>
      <c r="D115" s="5">
        <v>464.26205047999997</v>
      </c>
      <c r="E115" s="5">
        <v>520.90382327999998</v>
      </c>
      <c r="F115" s="5">
        <v>11.54687839</v>
      </c>
      <c r="G115" s="6">
        <v>3.1845669225000002</v>
      </c>
    </row>
    <row r="116" spans="1:7">
      <c r="A116" s="4">
        <v>40015.399689671009</v>
      </c>
      <c r="B116" s="5">
        <v>14.73046875</v>
      </c>
      <c r="C116" s="5">
        <v>16.8050462</v>
      </c>
      <c r="D116" s="5">
        <v>463.91140816000001</v>
      </c>
      <c r="E116" s="5">
        <v>520.55318095999996</v>
      </c>
      <c r="F116" s="5">
        <v>11.51436395</v>
      </c>
      <c r="G116" s="6">
        <v>3.2161048000000001</v>
      </c>
    </row>
    <row r="117" spans="1:7">
      <c r="A117" s="4">
        <v>40015.399694448897</v>
      </c>
      <c r="B117" s="5">
        <v>14.7294921875</v>
      </c>
      <c r="C117" s="5">
        <v>17.073945510000001</v>
      </c>
      <c r="D117" s="5">
        <v>463.64250885000001</v>
      </c>
      <c r="E117" s="5">
        <v>520.28428165000003</v>
      </c>
      <c r="F117" s="5">
        <v>11.57919785</v>
      </c>
      <c r="G117" s="6">
        <v>3.1502943375000001</v>
      </c>
    </row>
    <row r="118" spans="1:7">
      <c r="A118" s="4">
        <v>40015.399699226786</v>
      </c>
      <c r="B118" s="5">
        <v>14.7294921875</v>
      </c>
      <c r="C118" s="5">
        <v>17.423237279999999</v>
      </c>
      <c r="D118" s="5">
        <v>463.29321707999998</v>
      </c>
      <c r="E118" s="5">
        <v>519.93498987999999</v>
      </c>
      <c r="F118" s="5">
        <v>11.49981631</v>
      </c>
      <c r="G118" s="6">
        <v>3.2296758775000001</v>
      </c>
    </row>
    <row r="119" spans="1:7">
      <c r="A119" s="4">
        <v>40015.399704004674</v>
      </c>
      <c r="B119" s="5">
        <v>14.73046875</v>
      </c>
      <c r="C119" s="5">
        <v>17.755901940000001</v>
      </c>
      <c r="D119" s="5">
        <v>462.96055242</v>
      </c>
      <c r="E119" s="5">
        <v>519.60232522000001</v>
      </c>
      <c r="F119" s="5">
        <v>11.415496409999999</v>
      </c>
      <c r="G119" s="6">
        <v>3.3149723400000006</v>
      </c>
    </row>
    <row r="120" spans="1:7">
      <c r="A120" s="4">
        <v>40015.399708782563</v>
      </c>
      <c r="B120" s="5">
        <v>14.73046875</v>
      </c>
      <c r="C120" s="5">
        <v>18.152766530000001</v>
      </c>
      <c r="D120" s="5">
        <v>462.56368782999999</v>
      </c>
      <c r="E120" s="5">
        <v>519.20546062999995</v>
      </c>
      <c r="F120" s="5">
        <v>11.455247719999999</v>
      </c>
      <c r="G120" s="6">
        <v>3.2752210300000009</v>
      </c>
    </row>
    <row r="121" spans="1:7">
      <c r="A121" s="4">
        <v>40015.399713560451</v>
      </c>
      <c r="B121" s="5">
        <v>14.7294921875</v>
      </c>
      <c r="C121" s="5">
        <v>18.519241260000001</v>
      </c>
      <c r="D121" s="5">
        <v>462.1972131</v>
      </c>
      <c r="E121" s="5">
        <v>518.83898590000001</v>
      </c>
      <c r="F121" s="5">
        <v>11.95204146</v>
      </c>
      <c r="G121" s="6">
        <v>2.7774507274999998</v>
      </c>
    </row>
    <row r="122" spans="1:7">
      <c r="A122" s="4">
        <v>40015.39971833834</v>
      </c>
      <c r="B122" s="5">
        <v>14.7294921875</v>
      </c>
      <c r="C122" s="5">
        <v>18.98949769</v>
      </c>
      <c r="D122" s="5">
        <v>461.72695666999999</v>
      </c>
      <c r="E122" s="5">
        <v>518.36872946999995</v>
      </c>
      <c r="F122" s="5">
        <v>11.65171756</v>
      </c>
      <c r="G122" s="6">
        <v>3.0777746275000002</v>
      </c>
    </row>
    <row r="123" spans="1:7">
      <c r="A123" s="4">
        <v>40015.399723116228</v>
      </c>
      <c r="B123" s="5">
        <v>14.728515625</v>
      </c>
      <c r="C123" s="5">
        <v>19.346044200000001</v>
      </c>
      <c r="D123" s="5">
        <v>461.37041016000001</v>
      </c>
      <c r="E123" s="5">
        <v>518.01218296000002</v>
      </c>
      <c r="F123" s="5">
        <v>11.68733727</v>
      </c>
      <c r="G123" s="6">
        <v>3.0411783549999996</v>
      </c>
    </row>
    <row r="124" spans="1:7">
      <c r="A124" s="4">
        <v>40015.399727894117</v>
      </c>
      <c r="B124" s="5">
        <v>14.7294921875</v>
      </c>
      <c r="C124" s="5">
        <v>19.734451379999999</v>
      </c>
      <c r="D124" s="5">
        <v>460.98200298</v>
      </c>
      <c r="E124" s="5">
        <v>517.62377577999996</v>
      </c>
      <c r="F124" s="5">
        <v>11.80262055</v>
      </c>
      <c r="G124" s="6">
        <v>2.9268716374999997</v>
      </c>
    </row>
    <row r="125" spans="1:7">
      <c r="A125" s="4">
        <v>40015.399732672005</v>
      </c>
      <c r="B125" s="5">
        <v>14.7294921875</v>
      </c>
      <c r="C125" s="5">
        <v>20.11275522</v>
      </c>
      <c r="D125" s="5">
        <v>460.60369914</v>
      </c>
      <c r="E125" s="5">
        <v>517.24547194000002</v>
      </c>
      <c r="F125" s="5">
        <v>11.84324866</v>
      </c>
      <c r="G125" s="6">
        <v>2.8862435274999996</v>
      </c>
    </row>
    <row r="126" spans="1:7">
      <c r="A126" s="4">
        <v>40015.399737449894</v>
      </c>
      <c r="B126" s="5">
        <v>14.728515625</v>
      </c>
      <c r="C126" s="5">
        <v>20.519385100000001</v>
      </c>
      <c r="D126" s="5">
        <v>460.19706925999998</v>
      </c>
      <c r="E126" s="5">
        <v>516.83884205999993</v>
      </c>
      <c r="F126" s="5">
        <v>11.909294900000001</v>
      </c>
      <c r="G126" s="6">
        <v>2.8192207249999992</v>
      </c>
    </row>
    <row r="127" spans="1:7">
      <c r="A127" s="4">
        <v>40015.399742227783</v>
      </c>
      <c r="B127" s="5">
        <v>14.728515625</v>
      </c>
      <c r="C127" s="5">
        <v>20.897863699999998</v>
      </c>
      <c r="D127" s="5">
        <v>459.81859065999998</v>
      </c>
      <c r="E127" s="5">
        <v>516.46036345999994</v>
      </c>
      <c r="F127" s="5">
        <v>11.875537469999999</v>
      </c>
      <c r="G127" s="6">
        <v>2.8529781550000006</v>
      </c>
    </row>
    <row r="128" spans="1:7">
      <c r="A128" s="4">
        <v>40015.399747005671</v>
      </c>
      <c r="B128" s="5">
        <v>14.7275390625</v>
      </c>
      <c r="C128" s="5">
        <v>21.261261910000002</v>
      </c>
      <c r="D128" s="5">
        <v>459.45519245000003</v>
      </c>
      <c r="E128" s="5">
        <v>516.09696525000004</v>
      </c>
      <c r="F128" s="5">
        <v>11.951216090000001</v>
      </c>
      <c r="G128" s="6">
        <v>2.7763229724999992</v>
      </c>
    </row>
    <row r="129" spans="1:7">
      <c r="A129" s="4">
        <v>40015.39975178356</v>
      </c>
      <c r="B129" s="5">
        <v>14.7275390625</v>
      </c>
      <c r="C129" s="5">
        <v>21.616729419999999</v>
      </c>
      <c r="D129" s="5">
        <v>459.09972493999999</v>
      </c>
      <c r="E129" s="5">
        <v>515.74149774</v>
      </c>
      <c r="F129" s="5">
        <v>11.984534630000001</v>
      </c>
      <c r="G129" s="6">
        <v>2.7430044324999994</v>
      </c>
    </row>
    <row r="130" spans="1:7">
      <c r="A130" s="4">
        <v>40015.399756561448</v>
      </c>
      <c r="B130" s="5">
        <v>14.728515625</v>
      </c>
      <c r="C130" s="5">
        <v>22.012035959999999</v>
      </c>
      <c r="D130" s="5">
        <v>458.70441840000001</v>
      </c>
      <c r="E130" s="5">
        <v>515.34619120000002</v>
      </c>
      <c r="F130" s="5">
        <v>12.049904079999999</v>
      </c>
      <c r="G130" s="6">
        <v>2.6786115450000008</v>
      </c>
    </row>
    <row r="131" spans="1:7">
      <c r="A131" s="4">
        <v>40015.399761339337</v>
      </c>
      <c r="B131" s="5">
        <v>14.7275390625</v>
      </c>
      <c r="C131" s="5">
        <v>22.425913250000001</v>
      </c>
      <c r="D131" s="5">
        <v>458.29054110999999</v>
      </c>
      <c r="E131" s="5">
        <v>514.93231390999995</v>
      </c>
      <c r="F131" s="5">
        <v>12.049904079999999</v>
      </c>
      <c r="G131" s="6">
        <v>2.6776349825000008</v>
      </c>
    </row>
    <row r="132" spans="1:7">
      <c r="A132" s="4">
        <v>40015.399766117225</v>
      </c>
      <c r="B132" s="5">
        <v>14.7275390625</v>
      </c>
      <c r="C132" s="5">
        <v>22.79192832</v>
      </c>
      <c r="D132" s="5">
        <v>457.92452603999999</v>
      </c>
      <c r="E132" s="5">
        <v>514.56629883999994</v>
      </c>
      <c r="F132" s="5">
        <v>12.049904079999999</v>
      </c>
      <c r="G132" s="6">
        <v>2.6776349825000008</v>
      </c>
    </row>
    <row r="133" spans="1:7">
      <c r="A133" s="4">
        <v>40015.399770895114</v>
      </c>
      <c r="B133" s="5">
        <v>14.7265625</v>
      </c>
      <c r="C133" s="5">
        <v>23.182136159999999</v>
      </c>
      <c r="D133" s="5">
        <v>457.53431820000003</v>
      </c>
      <c r="E133" s="5">
        <v>514.17609100000004</v>
      </c>
      <c r="F133" s="5">
        <v>12.01677714</v>
      </c>
      <c r="G133" s="6">
        <v>2.7097853599999997</v>
      </c>
    </row>
    <row r="134" spans="1:7">
      <c r="A134" s="4">
        <v>40015.399775673002</v>
      </c>
      <c r="B134" s="5">
        <v>14.7265625</v>
      </c>
      <c r="C134" s="5">
        <v>23.620045529999999</v>
      </c>
      <c r="D134" s="5">
        <v>457.09640882999997</v>
      </c>
      <c r="E134" s="5">
        <v>513.73818162999999</v>
      </c>
      <c r="F134" s="5">
        <v>12.009176160000001</v>
      </c>
      <c r="G134" s="6">
        <v>2.7173863399999991</v>
      </c>
    </row>
    <row r="135" spans="1:7">
      <c r="A135" s="4">
        <v>40015.399780450891</v>
      </c>
      <c r="B135" s="5">
        <v>14.7275390625</v>
      </c>
      <c r="C135" s="5">
        <v>24.07219929</v>
      </c>
      <c r="D135" s="5">
        <v>456.64425506999999</v>
      </c>
      <c r="E135" s="5">
        <v>513.28602787</v>
      </c>
      <c r="F135" s="5">
        <v>12.009176160000001</v>
      </c>
      <c r="G135" s="6">
        <v>2.7183629024999991</v>
      </c>
    </row>
    <row r="136" spans="1:7">
      <c r="A136" s="4">
        <v>40015.399785228779</v>
      </c>
      <c r="B136" s="5">
        <v>14.7265625</v>
      </c>
      <c r="C136" s="5">
        <v>24.478389570000001</v>
      </c>
      <c r="D136" s="5">
        <v>456.23806479000001</v>
      </c>
      <c r="E136" s="5">
        <v>512.87983758999997</v>
      </c>
      <c r="F136" s="5">
        <v>11.96854933</v>
      </c>
      <c r="G136" s="6">
        <v>2.7580131699999999</v>
      </c>
    </row>
    <row r="137" spans="1:7">
      <c r="A137" s="4">
        <v>40015.399790006668</v>
      </c>
      <c r="B137" s="5">
        <v>14.7265625</v>
      </c>
      <c r="C137" s="5">
        <v>24.903894560000001</v>
      </c>
      <c r="D137" s="5">
        <v>455.81255979999997</v>
      </c>
      <c r="E137" s="5">
        <v>512.45433259999993</v>
      </c>
      <c r="F137" s="5">
        <v>11.926990760000001</v>
      </c>
      <c r="G137" s="6">
        <v>2.7995717399999993</v>
      </c>
    </row>
    <row r="138" spans="1:7">
      <c r="A138" s="4">
        <v>40015.399794784556</v>
      </c>
      <c r="B138" s="5">
        <v>14.7255859375</v>
      </c>
      <c r="C138" s="5">
        <v>25.27539969</v>
      </c>
      <c r="D138" s="5">
        <v>455.44105466999997</v>
      </c>
      <c r="E138" s="5">
        <v>512.08282746999998</v>
      </c>
      <c r="F138" s="5">
        <v>11.8045022</v>
      </c>
      <c r="G138" s="6">
        <v>2.9210837375000001</v>
      </c>
    </row>
    <row r="139" spans="1:7">
      <c r="A139" s="4">
        <v>40015.399799562445</v>
      </c>
      <c r="B139" s="5">
        <v>14.7255859375</v>
      </c>
      <c r="C139" s="5">
        <v>25.73768931</v>
      </c>
      <c r="D139" s="5">
        <v>454.97876504999999</v>
      </c>
      <c r="E139" s="5">
        <v>511.62053785000001</v>
      </c>
      <c r="F139" s="5">
        <v>11.730043480000001</v>
      </c>
      <c r="G139" s="6">
        <v>2.9955424574999991</v>
      </c>
    </row>
    <row r="140" spans="1:7">
      <c r="A140" s="4">
        <v>40015.399804340334</v>
      </c>
      <c r="B140" s="5">
        <v>14.724609375</v>
      </c>
      <c r="C140" s="5">
        <v>26.166442579999998</v>
      </c>
      <c r="D140" s="5">
        <v>454.55001177999998</v>
      </c>
      <c r="E140" s="5">
        <v>511.19178457999999</v>
      </c>
      <c r="F140" s="5">
        <v>11.77153146</v>
      </c>
      <c r="G140" s="6">
        <v>2.9530779149999997</v>
      </c>
    </row>
    <row r="141" spans="1:7">
      <c r="A141" s="4">
        <v>40015.399809118222</v>
      </c>
      <c r="B141" s="5">
        <v>14.7265625</v>
      </c>
      <c r="C141" s="5">
        <v>26.55277208</v>
      </c>
      <c r="D141" s="5">
        <v>454.16368227999999</v>
      </c>
      <c r="E141" s="5">
        <v>510.80545508</v>
      </c>
      <c r="F141" s="5">
        <v>11.77178954</v>
      </c>
      <c r="G141" s="6">
        <v>2.9547729599999997</v>
      </c>
    </row>
    <row r="142" spans="1:7">
      <c r="A142" s="4">
        <v>40015.399813896111</v>
      </c>
      <c r="B142" s="5">
        <v>14.7255859375</v>
      </c>
      <c r="C142" s="5">
        <v>26.94625139</v>
      </c>
      <c r="D142" s="5">
        <v>453.77020297000001</v>
      </c>
      <c r="E142" s="5">
        <v>510.41197577000003</v>
      </c>
      <c r="F142" s="5">
        <v>11.795376429999999</v>
      </c>
      <c r="G142" s="6">
        <v>2.9302095075000008</v>
      </c>
    </row>
    <row r="143" spans="1:7">
      <c r="A143" s="4">
        <v>40015.399818673999</v>
      </c>
      <c r="B143" s="5">
        <v>14.724609375</v>
      </c>
      <c r="C143" s="5">
        <v>27.360024630000002</v>
      </c>
      <c r="D143" s="5">
        <v>453.35642973</v>
      </c>
      <c r="E143" s="5">
        <v>509.99820253000001</v>
      </c>
      <c r="F143" s="5">
        <v>11.77074109</v>
      </c>
      <c r="G143" s="6">
        <v>2.9538682850000004</v>
      </c>
    </row>
    <row r="144" spans="1:7">
      <c r="A144" s="4">
        <v>40015.399823451888</v>
      </c>
      <c r="B144" s="5">
        <v>14.724609375</v>
      </c>
      <c r="C144" s="5">
        <v>27.63172441</v>
      </c>
      <c r="D144" s="5">
        <v>453.08472995</v>
      </c>
      <c r="E144" s="5">
        <v>509.72650275000001</v>
      </c>
      <c r="F144" s="5">
        <v>11.835660000000001</v>
      </c>
      <c r="G144" s="6">
        <v>2.8889493749999993</v>
      </c>
    </row>
    <row r="145" spans="1:7">
      <c r="A145" s="4">
        <v>40015.399828229776</v>
      </c>
      <c r="B145" s="5">
        <v>14.7236328125</v>
      </c>
      <c r="C145" s="5">
        <v>28.019127130000001</v>
      </c>
      <c r="D145" s="5">
        <v>452.69732722999998</v>
      </c>
      <c r="E145" s="5">
        <v>509.33910003</v>
      </c>
      <c r="F145" s="5">
        <v>11.795376429999999</v>
      </c>
      <c r="G145" s="6">
        <v>2.9282563825000008</v>
      </c>
    </row>
    <row r="146" spans="1:7">
      <c r="A146" s="4">
        <v>40015.399833007665</v>
      </c>
      <c r="B146" s="5">
        <v>14.7255859375</v>
      </c>
      <c r="C146" s="5">
        <v>28.428313259999999</v>
      </c>
      <c r="D146" s="5">
        <v>452.28814110000002</v>
      </c>
      <c r="E146" s="5">
        <v>508.92991390000003</v>
      </c>
      <c r="F146" s="5">
        <v>11.803456840000001</v>
      </c>
      <c r="G146" s="6">
        <v>2.9221290974999992</v>
      </c>
    </row>
    <row r="147" spans="1:7">
      <c r="A147" s="4">
        <v>40015.399837785553</v>
      </c>
      <c r="B147" s="5">
        <v>14.724609375</v>
      </c>
      <c r="C147" s="5">
        <v>28.82188292</v>
      </c>
      <c r="D147" s="5">
        <v>451.89457143999999</v>
      </c>
      <c r="E147" s="5">
        <v>508.53634424000001</v>
      </c>
      <c r="F147" s="5">
        <v>11.77074109</v>
      </c>
      <c r="G147" s="6">
        <v>2.9538682850000004</v>
      </c>
    </row>
    <row r="148" spans="1:7">
      <c r="A148" s="4">
        <v>40015.399842563442</v>
      </c>
      <c r="B148" s="5">
        <v>14.7236328125</v>
      </c>
      <c r="C148" s="5">
        <v>29.167261589999999</v>
      </c>
      <c r="D148" s="5">
        <v>451.54919276999999</v>
      </c>
      <c r="E148" s="5">
        <v>508.19096557</v>
      </c>
      <c r="F148" s="5">
        <v>11.737831760000001</v>
      </c>
      <c r="G148" s="6">
        <v>2.9858010524999994</v>
      </c>
    </row>
    <row r="149" spans="1:7">
      <c r="A149" s="4">
        <v>40015.39984734133</v>
      </c>
      <c r="B149" s="5">
        <v>14.7236328125</v>
      </c>
      <c r="C149" s="5">
        <v>29.54857213</v>
      </c>
      <c r="D149" s="5">
        <v>451.16788222999998</v>
      </c>
      <c r="E149" s="5">
        <v>507.80965502999999</v>
      </c>
      <c r="F149" s="5">
        <v>11.70498673</v>
      </c>
      <c r="G149" s="6">
        <v>3.0186460825000001</v>
      </c>
    </row>
    <row r="150" spans="1:7">
      <c r="A150" s="4">
        <v>40015.399852119219</v>
      </c>
      <c r="B150" s="5">
        <v>14.72265625</v>
      </c>
      <c r="C150" s="5">
        <v>29.85553809</v>
      </c>
      <c r="D150" s="5">
        <v>450.86091627000002</v>
      </c>
      <c r="E150" s="5">
        <v>507.50268907000003</v>
      </c>
      <c r="F150" s="5">
        <v>11.70498673</v>
      </c>
      <c r="G150" s="6">
        <v>3.0176695200000001</v>
      </c>
    </row>
    <row r="151" spans="1:7">
      <c r="A151" s="4">
        <v>40015.399856897107</v>
      </c>
      <c r="B151" s="5">
        <v>14.72265625</v>
      </c>
      <c r="C151" s="5">
        <v>30.233853010000001</v>
      </c>
      <c r="D151" s="5">
        <v>450.48260134999998</v>
      </c>
      <c r="E151" s="5">
        <v>507.12437414999999</v>
      </c>
      <c r="F151" s="5">
        <v>11.70498673</v>
      </c>
      <c r="G151" s="6">
        <v>3.0176695200000001</v>
      </c>
    </row>
    <row r="152" spans="1:7">
      <c r="A152" s="4">
        <v>40015.399861674996</v>
      </c>
      <c r="B152" s="5">
        <v>14.7236328125</v>
      </c>
      <c r="C152" s="5">
        <v>30.492648729999999</v>
      </c>
      <c r="D152" s="5">
        <v>450.22380563000002</v>
      </c>
      <c r="E152" s="5">
        <v>506.86557843000003</v>
      </c>
      <c r="F152" s="5">
        <v>11.70498673</v>
      </c>
      <c r="G152" s="6">
        <v>3.0186460825000001</v>
      </c>
    </row>
    <row r="153" spans="1:7">
      <c r="A153" s="4">
        <v>40015.399866452884</v>
      </c>
      <c r="B153" s="5">
        <v>14.72265625</v>
      </c>
      <c r="C153" s="5">
        <v>30.796517340000001</v>
      </c>
      <c r="D153" s="5">
        <v>449.91993702000002</v>
      </c>
      <c r="E153" s="5">
        <v>506.56170982000003</v>
      </c>
      <c r="F153" s="5">
        <v>11.61528547</v>
      </c>
      <c r="G153" s="6">
        <v>3.1073707800000001</v>
      </c>
    </row>
    <row r="154" spans="1:7">
      <c r="A154" s="4">
        <v>40015.399871230773</v>
      </c>
      <c r="B154" s="5">
        <v>14.7216796875</v>
      </c>
      <c r="C154" s="5">
        <v>31.15075251</v>
      </c>
      <c r="D154" s="5">
        <v>449.56570184999998</v>
      </c>
      <c r="E154" s="5">
        <v>506.20747464999999</v>
      </c>
      <c r="F154" s="5">
        <v>11.648276040000001</v>
      </c>
      <c r="G154" s="6">
        <v>3.0734036474999993</v>
      </c>
    </row>
    <row r="155" spans="1:7">
      <c r="A155" s="4">
        <v>40015.399876008662</v>
      </c>
      <c r="B155" s="5">
        <v>14.720703125</v>
      </c>
      <c r="C155" s="5">
        <v>31.39818373</v>
      </c>
      <c r="D155" s="5">
        <v>449.31827063000003</v>
      </c>
      <c r="E155" s="5">
        <v>505.96004343000004</v>
      </c>
      <c r="F155" s="5">
        <v>11.74641682</v>
      </c>
      <c r="G155" s="6">
        <v>2.9742863049999997</v>
      </c>
    </row>
    <row r="156" spans="1:7">
      <c r="A156" s="4">
        <v>40015.39988078655</v>
      </c>
      <c r="B156" s="5">
        <v>14.720703125</v>
      </c>
      <c r="C156" s="5">
        <v>31.730823139999998</v>
      </c>
      <c r="D156" s="5">
        <v>448.98563122000002</v>
      </c>
      <c r="E156" s="5">
        <v>505.62740402000003</v>
      </c>
      <c r="F156" s="5">
        <v>11.7060414</v>
      </c>
      <c r="G156" s="6">
        <v>3.0146617249999998</v>
      </c>
    </row>
    <row r="157" spans="1:7">
      <c r="A157" s="4">
        <v>40015.399885564439</v>
      </c>
      <c r="B157" s="5">
        <v>14.7216796875</v>
      </c>
      <c r="C157" s="5">
        <v>32.052386599999998</v>
      </c>
      <c r="D157" s="5">
        <v>448.66406776000002</v>
      </c>
      <c r="E157" s="5">
        <v>505.30584056000004</v>
      </c>
      <c r="F157" s="5">
        <v>11.68133057</v>
      </c>
      <c r="G157" s="6">
        <v>3.0403491174999999</v>
      </c>
    </row>
    <row r="158" spans="1:7">
      <c r="A158" s="4">
        <v>40015.399890342327</v>
      </c>
      <c r="B158" s="5">
        <v>14.7216796875</v>
      </c>
      <c r="C158" s="5">
        <v>32.443119459999998</v>
      </c>
      <c r="D158" s="5">
        <v>448.27333490000001</v>
      </c>
      <c r="E158" s="5">
        <v>504.91510770000002</v>
      </c>
      <c r="F158" s="5">
        <v>11.673524779999999</v>
      </c>
      <c r="G158" s="6">
        <v>3.0481549075000007</v>
      </c>
    </row>
    <row r="159" spans="1:7">
      <c r="A159" s="4">
        <v>40015.399895120216</v>
      </c>
      <c r="B159" s="5">
        <v>14.720703125</v>
      </c>
      <c r="C159" s="5">
        <v>32.755190390000003</v>
      </c>
      <c r="D159" s="5">
        <v>447.96126397</v>
      </c>
      <c r="E159" s="5">
        <v>504.60303677000002</v>
      </c>
      <c r="F159" s="5">
        <v>11.689823499999999</v>
      </c>
      <c r="G159" s="6">
        <v>3.0308796250000007</v>
      </c>
    </row>
    <row r="160" spans="1:7">
      <c r="A160" s="4">
        <v>40015.399899898104</v>
      </c>
      <c r="B160" s="5">
        <v>14.7197265625</v>
      </c>
      <c r="C160" s="5">
        <v>33.102573399999997</v>
      </c>
      <c r="D160" s="5">
        <v>447.61388096000002</v>
      </c>
      <c r="E160" s="5">
        <v>504.25565376000003</v>
      </c>
      <c r="F160" s="5">
        <v>11.689823499999999</v>
      </c>
      <c r="G160" s="6">
        <v>3.0299030625000007</v>
      </c>
    </row>
    <row r="161" spans="1:7">
      <c r="A161" s="4">
        <v>40015.399904675993</v>
      </c>
      <c r="B161" s="5">
        <v>14.7197265625</v>
      </c>
      <c r="C161" s="5">
        <v>33.348063719999999</v>
      </c>
      <c r="D161" s="5">
        <v>447.36839064000003</v>
      </c>
      <c r="E161" s="5">
        <v>504.01016344000004</v>
      </c>
      <c r="F161" s="5">
        <v>11.60800562</v>
      </c>
      <c r="G161" s="6">
        <v>3.1117209424999999</v>
      </c>
    </row>
    <row r="162" spans="1:7">
      <c r="A162" s="4">
        <v>40015.399909453881</v>
      </c>
      <c r="B162" s="5">
        <v>14.71875</v>
      </c>
      <c r="C162" s="5">
        <v>33.70283714</v>
      </c>
      <c r="D162" s="5">
        <v>447.01361722000001</v>
      </c>
      <c r="E162" s="5">
        <v>503.65539002000003</v>
      </c>
      <c r="F162" s="5">
        <v>11.70630102</v>
      </c>
      <c r="G162" s="6">
        <v>3.0124489800000003</v>
      </c>
    </row>
    <row r="163" spans="1:7">
      <c r="A163" s="4">
        <v>40015.39991423177</v>
      </c>
      <c r="B163" s="5">
        <v>14.720703125</v>
      </c>
      <c r="C163" s="5">
        <v>33.974905839999998</v>
      </c>
      <c r="D163" s="5">
        <v>446.74154851999998</v>
      </c>
      <c r="E163" s="5">
        <v>503.38332131999999</v>
      </c>
      <c r="F163" s="5">
        <v>11.72237327</v>
      </c>
      <c r="G163" s="6">
        <v>2.9983298549999997</v>
      </c>
    </row>
    <row r="164" spans="1:7">
      <c r="A164" s="4">
        <v>40015.399919009658</v>
      </c>
      <c r="B164" s="5">
        <v>14.7197265625</v>
      </c>
      <c r="C164" s="5">
        <v>34.152216610000004</v>
      </c>
      <c r="D164" s="5">
        <v>446.56423775000002</v>
      </c>
      <c r="E164" s="5">
        <v>503.20601055000003</v>
      </c>
      <c r="F164" s="5">
        <v>11.75473073</v>
      </c>
      <c r="G164" s="6">
        <v>2.9649958324999997</v>
      </c>
    </row>
    <row r="165" spans="1:7">
      <c r="A165" s="4">
        <v>40015.399923787547</v>
      </c>
      <c r="B165" s="5">
        <v>14.7197265625</v>
      </c>
      <c r="C165" s="5">
        <v>34.314696240000004</v>
      </c>
      <c r="D165" s="5">
        <v>446.40175812000001</v>
      </c>
      <c r="E165" s="5">
        <v>503.04353092000002</v>
      </c>
      <c r="F165" s="5">
        <v>11.77934106</v>
      </c>
      <c r="G165" s="6">
        <v>2.9403855024999999</v>
      </c>
    </row>
    <row r="166" spans="1:7">
      <c r="A166" s="4">
        <v>40015.399928565435</v>
      </c>
      <c r="B166" s="5">
        <v>14.71875</v>
      </c>
      <c r="C166" s="5">
        <v>34.494482179999999</v>
      </c>
      <c r="D166" s="5">
        <v>446.22197218000002</v>
      </c>
      <c r="E166" s="5">
        <v>502.86374498000004</v>
      </c>
      <c r="F166" s="5">
        <v>11.75473073</v>
      </c>
      <c r="G166" s="6">
        <v>2.9640192699999997</v>
      </c>
    </row>
    <row r="167" spans="1:7">
      <c r="A167" s="4">
        <v>40015.399933343324</v>
      </c>
      <c r="B167" s="5">
        <v>14.7177734375</v>
      </c>
      <c r="C167" s="5">
        <v>34.716417069999999</v>
      </c>
      <c r="D167" s="5">
        <v>446.00003729000002</v>
      </c>
      <c r="E167" s="5">
        <v>502.64181009000004</v>
      </c>
      <c r="F167" s="5">
        <v>11.79595583</v>
      </c>
      <c r="G167" s="6">
        <v>2.9218176074999995</v>
      </c>
    </row>
    <row r="168" spans="1:7">
      <c r="A168" s="4">
        <v>40015.399938121212</v>
      </c>
      <c r="B168" s="5">
        <v>14.7197265625</v>
      </c>
      <c r="C168" s="5">
        <v>34.965140400000003</v>
      </c>
      <c r="D168" s="5">
        <v>445.75131396</v>
      </c>
      <c r="E168" s="5">
        <v>502.39308676000002</v>
      </c>
      <c r="F168" s="5">
        <v>11.877662389999999</v>
      </c>
      <c r="G168" s="6">
        <v>2.8420641725000007</v>
      </c>
    </row>
    <row r="169" spans="1:7">
      <c r="A169" s="4">
        <v>40015.399942899101</v>
      </c>
      <c r="B169" s="5">
        <v>14.71875</v>
      </c>
      <c r="C169" s="5">
        <v>35.14040147</v>
      </c>
      <c r="D169" s="5">
        <v>445.57605289000003</v>
      </c>
      <c r="E169" s="5">
        <v>502.21782569000004</v>
      </c>
      <c r="F169" s="5">
        <v>11.81232891</v>
      </c>
      <c r="G169" s="6">
        <v>2.9064210900000003</v>
      </c>
    </row>
    <row r="170" spans="1:7">
      <c r="A170" s="4">
        <v>40015.39994767699</v>
      </c>
      <c r="B170" s="5">
        <v>14.71875</v>
      </c>
      <c r="C170" s="5">
        <v>35.317326729999998</v>
      </c>
      <c r="D170" s="5">
        <v>445.39912763000001</v>
      </c>
      <c r="E170" s="5">
        <v>502.04090043000002</v>
      </c>
      <c r="F170" s="5">
        <v>11.794909690000001</v>
      </c>
      <c r="G170" s="6">
        <v>2.9238403099999992</v>
      </c>
    </row>
    <row r="171" spans="1:7">
      <c r="A171" s="4">
        <v>40015.399952454878</v>
      </c>
      <c r="B171" s="5">
        <v>14.7177734375</v>
      </c>
      <c r="C171" s="5">
        <v>35.49685444</v>
      </c>
      <c r="D171" s="5">
        <v>445.21959992000001</v>
      </c>
      <c r="E171" s="5">
        <v>501.86137272000002</v>
      </c>
      <c r="F171" s="5">
        <v>11.77934106</v>
      </c>
      <c r="G171" s="6">
        <v>2.9384323774999999</v>
      </c>
    </row>
    <row r="172" spans="1:7">
      <c r="A172" s="4">
        <v>40015.399957232767</v>
      </c>
      <c r="B172" s="5">
        <v>14.716796875</v>
      </c>
      <c r="C172" s="5">
        <v>35.659912939999998</v>
      </c>
      <c r="D172" s="5">
        <v>445.05654142000003</v>
      </c>
      <c r="E172" s="5">
        <v>501.69831422000004</v>
      </c>
      <c r="F172" s="5">
        <v>11.81149323</v>
      </c>
      <c r="G172" s="6">
        <v>2.905303645</v>
      </c>
    </row>
    <row r="173" spans="1:7">
      <c r="A173" s="4">
        <v>40015.399962010655</v>
      </c>
      <c r="B173" s="5">
        <v>14.716796875</v>
      </c>
      <c r="C173" s="5">
        <v>35.83796074</v>
      </c>
      <c r="D173" s="5">
        <v>444.87849361999997</v>
      </c>
      <c r="E173" s="5">
        <v>501.52026641999998</v>
      </c>
      <c r="F173" s="5">
        <v>11.82767507</v>
      </c>
      <c r="G173" s="6">
        <v>2.8891218050000003</v>
      </c>
    </row>
    <row r="174" spans="1:7">
      <c r="A174" s="4">
        <v>40015.399966788544</v>
      </c>
      <c r="B174" s="5">
        <v>14.7177734375</v>
      </c>
      <c r="C174" s="5">
        <v>35.998097459999997</v>
      </c>
      <c r="D174" s="5">
        <v>444.7183569</v>
      </c>
      <c r="E174" s="5">
        <v>501.36012970000002</v>
      </c>
      <c r="F174" s="5">
        <v>11.82767507</v>
      </c>
      <c r="G174" s="6">
        <v>2.8900983675000003</v>
      </c>
    </row>
    <row r="175" spans="1:7">
      <c r="A175" s="4">
        <v>40015.399971566432</v>
      </c>
      <c r="B175" s="5">
        <v>14.7177734375</v>
      </c>
      <c r="C175" s="5">
        <v>36.156973409999999</v>
      </c>
      <c r="D175" s="5">
        <v>444.55948095000002</v>
      </c>
      <c r="E175" s="5">
        <v>501.20125375000003</v>
      </c>
      <c r="F175" s="5">
        <v>11.87740676</v>
      </c>
      <c r="G175" s="6">
        <v>2.8403666775000005</v>
      </c>
    </row>
    <row r="176" spans="1:7">
      <c r="A176" s="4">
        <v>40015.399976344321</v>
      </c>
      <c r="B176" s="5">
        <v>14.716796875</v>
      </c>
      <c r="C176" s="5">
        <v>36.339957239999997</v>
      </c>
      <c r="D176" s="5">
        <v>444.37649712000001</v>
      </c>
      <c r="E176" s="5">
        <v>501.01826992000002</v>
      </c>
      <c r="F176" s="5">
        <v>11.91058525</v>
      </c>
      <c r="G176" s="6">
        <v>2.8062116249999995</v>
      </c>
    </row>
    <row r="177" spans="1:7">
      <c r="A177" s="4">
        <v>40015.399981122209</v>
      </c>
      <c r="B177" s="5">
        <v>14.716796875</v>
      </c>
      <c r="C177" s="5">
        <v>36.538421249999999</v>
      </c>
      <c r="D177" s="5">
        <v>444.17803311</v>
      </c>
      <c r="E177" s="5">
        <v>500.81980591000001</v>
      </c>
      <c r="F177" s="5">
        <v>11.94331684</v>
      </c>
      <c r="G177" s="6">
        <v>2.7734800350000004</v>
      </c>
    </row>
    <row r="178" spans="1:7">
      <c r="A178" s="4">
        <v>40015.399985900098</v>
      </c>
      <c r="B178" s="5">
        <v>14.7158203125</v>
      </c>
      <c r="C178" s="5">
        <v>36.627702139999997</v>
      </c>
      <c r="D178" s="5">
        <v>444.08875222</v>
      </c>
      <c r="E178" s="5">
        <v>500.73052502000002</v>
      </c>
      <c r="F178" s="5">
        <v>11.982888669999999</v>
      </c>
      <c r="G178" s="6">
        <v>2.7329316425000005</v>
      </c>
    </row>
    <row r="179" spans="1:7">
      <c r="A179" s="4">
        <v>40015.399990677986</v>
      </c>
      <c r="B179" s="5">
        <v>14.716796875</v>
      </c>
      <c r="C179" s="5">
        <v>36.821094979999998</v>
      </c>
      <c r="D179" s="5">
        <v>443.89535938</v>
      </c>
      <c r="E179" s="5">
        <v>500.53713218000001</v>
      </c>
      <c r="F179" s="5">
        <v>12.139606300000001</v>
      </c>
      <c r="G179" s="6">
        <v>2.5771905749999995</v>
      </c>
    </row>
    <row r="180" spans="1:7">
      <c r="A180" s="4">
        <v>40015.399995455875</v>
      </c>
      <c r="B180" s="5">
        <v>14.716796875</v>
      </c>
      <c r="C180" s="5">
        <v>36.971210239999998</v>
      </c>
      <c r="D180" s="5">
        <v>443.74524412</v>
      </c>
      <c r="E180" s="5">
        <v>500.38701692000001</v>
      </c>
      <c r="F180" s="5">
        <v>12.09795379</v>
      </c>
      <c r="G180" s="6">
        <v>2.618843085</v>
      </c>
    </row>
    <row r="181" spans="1:7">
      <c r="A181" s="4">
        <v>40015.400000233763</v>
      </c>
      <c r="B181" s="5">
        <v>14.7158203125</v>
      </c>
      <c r="C181" s="5">
        <v>37.171043760000003</v>
      </c>
      <c r="D181" s="5">
        <v>443.54541059999997</v>
      </c>
      <c r="E181" s="5">
        <v>500.18718339999998</v>
      </c>
      <c r="F181" s="5">
        <v>12.171002440000001</v>
      </c>
      <c r="G181" s="6">
        <v>2.5448178724999995</v>
      </c>
    </row>
    <row r="182" spans="1:7">
      <c r="A182" s="4">
        <v>40015.400005011652</v>
      </c>
      <c r="B182" s="5">
        <v>14.7158203125</v>
      </c>
      <c r="C182" s="5">
        <v>37.359565760000002</v>
      </c>
      <c r="D182" s="5">
        <v>443.35688859999999</v>
      </c>
      <c r="E182" s="5">
        <v>499.9986614</v>
      </c>
      <c r="F182" s="5">
        <v>12.171002440000001</v>
      </c>
      <c r="G182" s="6">
        <v>2.5448178724999995</v>
      </c>
    </row>
    <row r="183" spans="1:7">
      <c r="A183" s="4">
        <v>40015.40000978954</v>
      </c>
      <c r="B183" s="5">
        <v>14.71484375</v>
      </c>
      <c r="C183" s="5">
        <v>37.53520168</v>
      </c>
      <c r="D183" s="5">
        <v>443.18125268</v>
      </c>
      <c r="E183" s="5">
        <v>499.82302548000001</v>
      </c>
      <c r="F183" s="5">
        <v>12.22103364</v>
      </c>
      <c r="G183" s="6">
        <v>2.4938101100000001</v>
      </c>
    </row>
    <row r="184" spans="1:7">
      <c r="A184" s="4">
        <v>40015.400014567429</v>
      </c>
      <c r="B184" s="5">
        <v>14.7138671875</v>
      </c>
      <c r="C184" s="5">
        <v>37.734275480000001</v>
      </c>
      <c r="D184" s="5">
        <v>442.98217887999999</v>
      </c>
      <c r="E184" s="5">
        <v>499.62395168</v>
      </c>
      <c r="F184" s="5">
        <v>12.24582814</v>
      </c>
      <c r="G184" s="6">
        <v>2.4680390474999996</v>
      </c>
    </row>
    <row r="185" spans="1:7">
      <c r="A185" s="4">
        <v>40015.400019345318</v>
      </c>
      <c r="B185" s="5">
        <v>14.7158203125</v>
      </c>
      <c r="C185" s="5">
        <v>37.984416439999997</v>
      </c>
      <c r="D185" s="5">
        <v>442.73203791999998</v>
      </c>
      <c r="E185" s="5">
        <v>499.37381071999999</v>
      </c>
      <c r="F185" s="5">
        <v>12.25474459</v>
      </c>
      <c r="G185" s="6">
        <v>2.4610757225000004</v>
      </c>
    </row>
    <row r="186" spans="1:7">
      <c r="A186" s="4">
        <v>40015.400024123206</v>
      </c>
      <c r="B186" s="5">
        <v>14.71484375</v>
      </c>
      <c r="C186" s="5">
        <v>38.109183549999997</v>
      </c>
      <c r="D186" s="5">
        <v>442.60727080999999</v>
      </c>
      <c r="E186" s="5">
        <v>499.24904361</v>
      </c>
      <c r="F186" s="5">
        <v>12.295056649999999</v>
      </c>
      <c r="G186" s="6">
        <v>2.4197871000000006</v>
      </c>
    </row>
    <row r="187" spans="1:7">
      <c r="A187" s="4">
        <v>40015.400028901095</v>
      </c>
      <c r="B187" s="5">
        <v>14.71484375</v>
      </c>
      <c r="C187" s="5">
        <v>38.269379170000001</v>
      </c>
      <c r="D187" s="5">
        <v>442.44707519000002</v>
      </c>
      <c r="E187" s="5">
        <v>499.08884799000003</v>
      </c>
      <c r="F187" s="5">
        <v>12.2875102</v>
      </c>
      <c r="G187" s="6">
        <v>2.4273335500000002</v>
      </c>
    </row>
    <row r="188" spans="1:7">
      <c r="A188" s="4">
        <v>40015.400033678983</v>
      </c>
      <c r="B188" s="5">
        <v>14.7138671875</v>
      </c>
      <c r="C188" s="5">
        <v>38.542054870000001</v>
      </c>
      <c r="D188" s="5">
        <v>442.17439948999998</v>
      </c>
      <c r="E188" s="5">
        <v>498.81617229</v>
      </c>
      <c r="F188" s="5">
        <v>12.2875102</v>
      </c>
      <c r="G188" s="6">
        <v>2.4263569875000002</v>
      </c>
    </row>
    <row r="189" spans="1:7">
      <c r="A189" s="4">
        <v>40015.400038456872</v>
      </c>
      <c r="B189" s="5">
        <v>14.712890625</v>
      </c>
      <c r="C189" s="5">
        <v>38.729625859999999</v>
      </c>
      <c r="D189" s="5">
        <v>441.9868285</v>
      </c>
      <c r="E189" s="5">
        <v>498.62860130000001</v>
      </c>
      <c r="F189" s="5">
        <v>12.320091619999999</v>
      </c>
      <c r="G189" s="6">
        <v>2.3927990050000005</v>
      </c>
    </row>
    <row r="190" spans="1:7">
      <c r="A190" s="4">
        <v>40015.40004323476</v>
      </c>
      <c r="B190" s="5">
        <v>14.71484375</v>
      </c>
      <c r="C190" s="5">
        <v>38.857094889999999</v>
      </c>
      <c r="D190" s="5">
        <v>441.85935947000002</v>
      </c>
      <c r="E190" s="5">
        <v>498.50113227000003</v>
      </c>
      <c r="F190" s="5">
        <v>12.394078390000001</v>
      </c>
      <c r="G190" s="6">
        <v>2.3207653599999993</v>
      </c>
    </row>
    <row r="191" spans="1:7">
      <c r="A191" s="4">
        <v>40015.400048012649</v>
      </c>
      <c r="B191" s="5">
        <v>14.7138671875</v>
      </c>
      <c r="C191" s="5">
        <v>39.030405780000002</v>
      </c>
      <c r="D191" s="5">
        <v>441.68604857999998</v>
      </c>
      <c r="E191" s="5">
        <v>498.32782137999999</v>
      </c>
      <c r="F191" s="5">
        <v>12.49181787</v>
      </c>
      <c r="G191" s="6">
        <v>2.2220493174999998</v>
      </c>
    </row>
    <row r="192" spans="1:7">
      <c r="A192" s="4">
        <v>40015.400052790537</v>
      </c>
      <c r="B192" s="5">
        <v>14.7138671875</v>
      </c>
      <c r="C192" s="5">
        <v>39.172534720000002</v>
      </c>
      <c r="D192" s="5">
        <v>441.54391964000001</v>
      </c>
      <c r="E192" s="5">
        <v>498.18569244000003</v>
      </c>
      <c r="F192" s="5">
        <v>12.474978589999999</v>
      </c>
      <c r="G192" s="6">
        <v>2.2388885975000008</v>
      </c>
    </row>
    <row r="193" spans="1:7">
      <c r="A193" s="4">
        <v>40015.400057568426</v>
      </c>
      <c r="B193" s="5">
        <v>14.712890625</v>
      </c>
      <c r="C193" s="5">
        <v>39.355390739999997</v>
      </c>
      <c r="D193" s="5">
        <v>441.36106361999998</v>
      </c>
      <c r="E193" s="5">
        <v>498.00283641999999</v>
      </c>
      <c r="F193" s="5">
        <v>12.46501598</v>
      </c>
      <c r="G193" s="6">
        <v>2.2478746449999996</v>
      </c>
    </row>
    <row r="194" spans="1:7">
      <c r="A194" s="4">
        <v>40015.400062346314</v>
      </c>
      <c r="B194" s="5">
        <v>14.712890625</v>
      </c>
      <c r="C194" s="5">
        <v>39.54861305</v>
      </c>
      <c r="D194" s="5">
        <v>441.16784130999997</v>
      </c>
      <c r="E194" s="5">
        <v>497.80961410999998</v>
      </c>
      <c r="F194" s="5">
        <v>12.49818417</v>
      </c>
      <c r="G194" s="6">
        <v>2.214706455</v>
      </c>
    </row>
    <row r="195" spans="1:7">
      <c r="A195" s="4">
        <v>40015.400067124203</v>
      </c>
      <c r="B195" s="5">
        <v>14.7119140625</v>
      </c>
      <c r="C195" s="5">
        <v>39.737616969999998</v>
      </c>
      <c r="D195" s="5">
        <v>440.97883739000002</v>
      </c>
      <c r="E195" s="5">
        <v>497.62061019000004</v>
      </c>
      <c r="F195" s="5">
        <v>12.56475547</v>
      </c>
      <c r="G195" s="6">
        <v>2.1471585925000003</v>
      </c>
    </row>
    <row r="196" spans="1:7">
      <c r="A196" s="4">
        <v>40015.400071902091</v>
      </c>
      <c r="B196" s="5">
        <v>14.712890625</v>
      </c>
      <c r="C196" s="5">
        <v>39.973384289999998</v>
      </c>
      <c r="D196" s="5">
        <v>440.74307006999999</v>
      </c>
      <c r="E196" s="5">
        <v>497.38484287</v>
      </c>
      <c r="F196" s="5">
        <v>12.614189850000001</v>
      </c>
      <c r="G196" s="6">
        <v>2.0987007749999993</v>
      </c>
    </row>
    <row r="197" spans="1:7">
      <c r="A197" s="4">
        <v>40015.40007667998</v>
      </c>
      <c r="B197" s="5">
        <v>14.712890625</v>
      </c>
      <c r="C197" s="5">
        <v>40.26154812</v>
      </c>
      <c r="D197" s="5">
        <v>440.45490624000001</v>
      </c>
      <c r="E197" s="5">
        <v>497.09667904000003</v>
      </c>
      <c r="F197" s="5">
        <v>12.647618530000001</v>
      </c>
      <c r="G197" s="6">
        <v>2.0652720949999992</v>
      </c>
    </row>
    <row r="198" spans="1:7">
      <c r="A198" s="4">
        <v>40015.400081457869</v>
      </c>
      <c r="B198" s="5">
        <v>14.7119140625</v>
      </c>
      <c r="C198" s="5">
        <v>40.562442900000001</v>
      </c>
      <c r="D198" s="5">
        <v>440.15401145999999</v>
      </c>
      <c r="E198" s="5">
        <v>496.79578426</v>
      </c>
      <c r="F198" s="5">
        <v>12.6808649</v>
      </c>
      <c r="G198" s="6">
        <v>2.0310491625000004</v>
      </c>
    </row>
    <row r="199" spans="1:7">
      <c r="A199" s="4">
        <v>40015.400086235757</v>
      </c>
      <c r="B199" s="5">
        <v>14.7119140625</v>
      </c>
      <c r="C199" s="5">
        <v>40.894237629999999</v>
      </c>
      <c r="D199" s="5">
        <v>439.82221672999998</v>
      </c>
      <c r="E199" s="5">
        <v>496.46398952999999</v>
      </c>
      <c r="F199" s="5">
        <v>12.65666427</v>
      </c>
      <c r="G199" s="6">
        <v>2.0552497924999997</v>
      </c>
    </row>
    <row r="200" spans="1:7">
      <c r="A200" s="4">
        <v>40015.400091013646</v>
      </c>
      <c r="B200" s="5">
        <v>14.7109375</v>
      </c>
      <c r="C200" s="5">
        <v>41.279576570000003</v>
      </c>
      <c r="D200" s="5">
        <v>439.43687778999998</v>
      </c>
      <c r="E200" s="5">
        <v>496.07865059</v>
      </c>
      <c r="F200" s="5">
        <v>12.689386580000001</v>
      </c>
      <c r="G200" s="6">
        <v>2.0215509199999993</v>
      </c>
    </row>
    <row r="201" spans="1:7">
      <c r="A201" s="4">
        <v>40015.400095791534</v>
      </c>
      <c r="B201" s="5">
        <v>14.7119140625</v>
      </c>
      <c r="C201" s="5">
        <v>41.626312839999997</v>
      </c>
      <c r="D201" s="5">
        <v>439.09014151999997</v>
      </c>
      <c r="E201" s="5">
        <v>495.73191431999999</v>
      </c>
      <c r="F201" s="5">
        <v>12.747424669999999</v>
      </c>
      <c r="G201" s="6">
        <v>1.9644893925000009</v>
      </c>
    </row>
    <row r="202" spans="1:7">
      <c r="A202" s="4">
        <v>40015.400100569423</v>
      </c>
      <c r="B202" s="5">
        <v>14.7119140625</v>
      </c>
      <c r="C202" s="5">
        <v>41.994238060000001</v>
      </c>
      <c r="D202" s="5">
        <v>438.72221630000001</v>
      </c>
      <c r="E202" s="5">
        <v>495.36398910000003</v>
      </c>
      <c r="F202" s="5">
        <v>12.79528129</v>
      </c>
      <c r="G202" s="6">
        <v>1.9166327724999999</v>
      </c>
    </row>
    <row r="203" spans="1:7">
      <c r="A203" s="4">
        <v>40015.400105347311</v>
      </c>
      <c r="B203" s="5">
        <v>14.7109375</v>
      </c>
      <c r="C203" s="5">
        <v>42.265151979999999</v>
      </c>
      <c r="D203" s="5">
        <v>438.45130238000002</v>
      </c>
      <c r="E203" s="5">
        <v>495.09307518000003</v>
      </c>
      <c r="F203" s="5">
        <v>12.78791096</v>
      </c>
      <c r="G203" s="6">
        <v>1.9230265400000004</v>
      </c>
    </row>
    <row r="204" spans="1:7">
      <c r="A204" s="4">
        <v>40015.4001101252</v>
      </c>
      <c r="B204" s="5">
        <v>14.7109375</v>
      </c>
      <c r="C204" s="5">
        <v>42.650504310000002</v>
      </c>
      <c r="D204" s="5">
        <v>438.06595004999997</v>
      </c>
      <c r="E204" s="5">
        <v>494.70772284999998</v>
      </c>
      <c r="F204" s="5">
        <v>12.82878741</v>
      </c>
      <c r="G204" s="6">
        <v>1.8821500899999997</v>
      </c>
    </row>
    <row r="205" spans="1:7">
      <c r="A205" s="4">
        <v>40015.400114903088</v>
      </c>
      <c r="B205" s="5">
        <v>14.7099609375</v>
      </c>
      <c r="C205" s="5">
        <v>43.028910670000002</v>
      </c>
      <c r="D205" s="5">
        <v>437.68754368999998</v>
      </c>
      <c r="E205" s="5">
        <v>494.32931649</v>
      </c>
      <c r="F205" s="5">
        <v>12.86105588</v>
      </c>
      <c r="G205" s="6">
        <v>1.8489050574999997</v>
      </c>
    </row>
    <row r="206" spans="1:7">
      <c r="A206" s="4">
        <v>40015.400119680977</v>
      </c>
      <c r="B206" s="5">
        <v>14.708984375</v>
      </c>
      <c r="C206" s="5">
        <v>43.359085360000002</v>
      </c>
      <c r="D206" s="5">
        <v>437.35736900000001</v>
      </c>
      <c r="E206" s="5">
        <v>493.99914180000002</v>
      </c>
      <c r="F206" s="5">
        <v>12.86965374</v>
      </c>
      <c r="G206" s="6">
        <v>1.8393306349999996</v>
      </c>
    </row>
    <row r="207" spans="1:7">
      <c r="A207" s="4">
        <v>40015.400124458865</v>
      </c>
      <c r="B207" s="5">
        <v>14.7109375</v>
      </c>
      <c r="C207" s="5">
        <v>43.74117159</v>
      </c>
      <c r="D207" s="5">
        <v>436.97528276999998</v>
      </c>
      <c r="E207" s="5">
        <v>493.61705556999999</v>
      </c>
      <c r="F207" s="5">
        <v>12.935395229999999</v>
      </c>
      <c r="G207" s="6">
        <v>1.7755422700000008</v>
      </c>
    </row>
    <row r="208" spans="1:7">
      <c r="A208" s="4">
        <v>40015.400129236754</v>
      </c>
      <c r="B208" s="5">
        <v>14.7099609375</v>
      </c>
      <c r="C208" s="5">
        <v>44.127887700000002</v>
      </c>
      <c r="D208" s="5">
        <v>436.58856665999997</v>
      </c>
      <c r="E208" s="5">
        <v>493.23033945999998</v>
      </c>
      <c r="F208" s="5">
        <v>12.935395229999999</v>
      </c>
      <c r="G208" s="6">
        <v>1.7745657075000008</v>
      </c>
    </row>
    <row r="209" spans="1:7">
      <c r="A209" s="4">
        <v>40015.400134014642</v>
      </c>
      <c r="B209" s="5">
        <v>14.7099609375</v>
      </c>
      <c r="C209" s="5">
        <v>44.48626041</v>
      </c>
      <c r="D209" s="5">
        <v>436.23019395</v>
      </c>
      <c r="E209" s="5">
        <v>492.87196675000001</v>
      </c>
      <c r="F209" s="5">
        <v>13.03325177</v>
      </c>
      <c r="G209" s="6">
        <v>1.6767091675000003</v>
      </c>
    </row>
    <row r="210" spans="1:7">
      <c r="A210" s="4">
        <v>40015.400138792531</v>
      </c>
      <c r="B210" s="5">
        <v>14.708984375</v>
      </c>
      <c r="C210" s="5">
        <v>44.894591179999999</v>
      </c>
      <c r="D210" s="5">
        <v>435.82186317999998</v>
      </c>
      <c r="E210" s="5">
        <v>492.46363597999999</v>
      </c>
      <c r="F210" s="5">
        <v>12.966255909999999</v>
      </c>
      <c r="G210" s="6">
        <v>1.7427284650000008</v>
      </c>
    </row>
    <row r="211" spans="1:7">
      <c r="A211" s="4">
        <v>40015.400143570419</v>
      </c>
      <c r="B211" s="5">
        <v>14.7080078125</v>
      </c>
      <c r="C211" s="5">
        <v>45.313839600000001</v>
      </c>
      <c r="D211" s="5">
        <v>435.40261476000001</v>
      </c>
      <c r="E211" s="5">
        <v>492.04438756000002</v>
      </c>
      <c r="F211" s="5">
        <v>12.93302987</v>
      </c>
      <c r="G211" s="6">
        <v>1.7749779424999996</v>
      </c>
    </row>
    <row r="212" spans="1:7">
      <c r="A212" s="4">
        <v>40015.400148348308</v>
      </c>
      <c r="B212" s="5">
        <v>14.7099609375</v>
      </c>
      <c r="C212" s="5">
        <v>45.690396509999999</v>
      </c>
      <c r="D212" s="5">
        <v>435.02605785000003</v>
      </c>
      <c r="E212" s="5">
        <v>491.66783065000004</v>
      </c>
      <c r="F212" s="5">
        <v>12.958228289999999</v>
      </c>
      <c r="G212" s="6">
        <v>1.7517326475000008</v>
      </c>
    </row>
    <row r="213" spans="1:7">
      <c r="A213" s="4">
        <v>40015.400153126197</v>
      </c>
      <c r="B213" s="5">
        <v>14.708984375</v>
      </c>
      <c r="C213" s="5">
        <v>46.082852510000002</v>
      </c>
      <c r="D213" s="5">
        <v>434.63360184999999</v>
      </c>
      <c r="E213" s="5">
        <v>491.27537465</v>
      </c>
      <c r="F213" s="5">
        <v>12.97500046</v>
      </c>
      <c r="G213" s="6">
        <v>1.7339839149999996</v>
      </c>
    </row>
    <row r="214" spans="1:7">
      <c r="A214" s="4">
        <v>40015.400157904085</v>
      </c>
      <c r="B214" s="5">
        <v>14.708984375</v>
      </c>
      <c r="C214" s="5">
        <v>46.350081600000003</v>
      </c>
      <c r="D214" s="5">
        <v>434.36637275999999</v>
      </c>
      <c r="E214" s="5">
        <v>491.00814556</v>
      </c>
      <c r="F214" s="5">
        <v>12.999726620000001</v>
      </c>
      <c r="G214" s="6">
        <v>1.7092577549999994</v>
      </c>
    </row>
    <row r="215" spans="1:7">
      <c r="A215" s="4">
        <v>40015.400162681974</v>
      </c>
      <c r="B215" s="5">
        <v>14.7080078125</v>
      </c>
      <c r="C215" s="5">
        <v>46.659526880000001</v>
      </c>
      <c r="D215" s="5">
        <v>434.05692748000001</v>
      </c>
      <c r="E215" s="5">
        <v>490.69870028000003</v>
      </c>
      <c r="F215" s="5">
        <v>12.99844856</v>
      </c>
      <c r="G215" s="6">
        <v>1.7095592525000001</v>
      </c>
    </row>
    <row r="216" spans="1:7">
      <c r="A216" s="4">
        <v>40015.400167459862</v>
      </c>
      <c r="B216" s="5">
        <v>14.70703125</v>
      </c>
      <c r="C216" s="5">
        <v>46.87794718</v>
      </c>
      <c r="D216" s="5">
        <v>433.83850718000002</v>
      </c>
      <c r="E216" s="5">
        <v>490.48027998000003</v>
      </c>
      <c r="F216" s="5">
        <v>12.989751549999999</v>
      </c>
      <c r="G216" s="6">
        <v>1.7172797000000006</v>
      </c>
    </row>
    <row r="217" spans="1:7">
      <c r="A217" s="4">
        <v>40015.400172237751</v>
      </c>
      <c r="B217" s="5">
        <v>14.70703125</v>
      </c>
      <c r="C217" s="5">
        <v>47.073396770000002</v>
      </c>
      <c r="D217" s="5">
        <v>433.64305759000001</v>
      </c>
      <c r="E217" s="5">
        <v>490.28483039000002</v>
      </c>
      <c r="F217" s="5">
        <v>13.01408198</v>
      </c>
      <c r="G217" s="6">
        <v>1.6929492699999997</v>
      </c>
    </row>
    <row r="218" spans="1:7">
      <c r="A218" s="4">
        <v>40015.400177015639</v>
      </c>
      <c r="B218" s="5">
        <v>14.7080078125</v>
      </c>
      <c r="C218" s="5">
        <v>47.314253290000003</v>
      </c>
      <c r="D218" s="5">
        <v>433.40220106999999</v>
      </c>
      <c r="E218" s="5">
        <v>490.04397387</v>
      </c>
      <c r="F218" s="5">
        <v>13.029862290000001</v>
      </c>
      <c r="G218" s="6">
        <v>1.6781455224999995</v>
      </c>
    </row>
    <row r="219" spans="1:7">
      <c r="A219" s="4">
        <v>40015.400181793528</v>
      </c>
      <c r="B219" s="5">
        <v>14.7080078125</v>
      </c>
      <c r="C219" s="5">
        <v>47.625697809999998</v>
      </c>
      <c r="D219" s="5">
        <v>433.09075654999998</v>
      </c>
      <c r="E219" s="5">
        <v>489.73252934999999</v>
      </c>
      <c r="F219" s="5">
        <v>13.070069200000001</v>
      </c>
      <c r="G219" s="6">
        <v>1.6379386124999993</v>
      </c>
    </row>
    <row r="220" spans="1:7">
      <c r="A220" s="4">
        <v>40015.400186571416</v>
      </c>
      <c r="B220" s="5">
        <v>14.70703125</v>
      </c>
      <c r="C220" s="5">
        <v>48.045166510000001</v>
      </c>
      <c r="D220" s="5">
        <v>432.67128785</v>
      </c>
      <c r="E220" s="5">
        <v>489.31306065000001</v>
      </c>
      <c r="F220" s="5">
        <v>12.989751549999999</v>
      </c>
      <c r="G220" s="6">
        <v>1.7172797000000006</v>
      </c>
    </row>
    <row r="221" spans="1:7">
      <c r="A221" s="4">
        <v>40015.400191349305</v>
      </c>
      <c r="B221" s="5">
        <v>14.7060546875</v>
      </c>
      <c r="C221" s="5">
        <v>48.440771210000001</v>
      </c>
      <c r="D221" s="5">
        <v>432.27568315000002</v>
      </c>
      <c r="E221" s="5">
        <v>488.91745595000003</v>
      </c>
      <c r="F221" s="5">
        <v>13.01408198</v>
      </c>
      <c r="G221" s="6">
        <v>1.6919727074999997</v>
      </c>
    </row>
    <row r="222" spans="1:7">
      <c r="A222" s="4">
        <v>40015.400196127193</v>
      </c>
      <c r="B222" s="5">
        <v>14.7060546875</v>
      </c>
      <c r="C222" s="5">
        <v>48.83348238</v>
      </c>
      <c r="D222" s="5">
        <v>431.88297197999998</v>
      </c>
      <c r="E222" s="5">
        <v>488.52474477999999</v>
      </c>
      <c r="F222" s="5">
        <v>12.957470560000001</v>
      </c>
      <c r="G222" s="6">
        <v>1.7485841274999991</v>
      </c>
    </row>
    <row r="223" spans="1:7">
      <c r="A223" s="4">
        <v>40015.400200905082</v>
      </c>
      <c r="B223" s="5">
        <v>14.70703125</v>
      </c>
      <c r="C223" s="5">
        <v>49.29108729</v>
      </c>
      <c r="D223" s="5">
        <v>431.42536706999999</v>
      </c>
      <c r="E223" s="5">
        <v>488.06713987000001</v>
      </c>
      <c r="F223" s="5">
        <v>12.89285845</v>
      </c>
      <c r="G223" s="6">
        <v>1.8141727999999997</v>
      </c>
    </row>
    <row r="224" spans="1:7">
      <c r="A224" s="4">
        <v>40015.40020568297</v>
      </c>
      <c r="B224" s="5">
        <v>14.70703125</v>
      </c>
      <c r="C224" s="5">
        <v>49.73038553</v>
      </c>
      <c r="D224" s="5">
        <v>430.98606883000002</v>
      </c>
      <c r="E224" s="5">
        <v>487.62784163000003</v>
      </c>
      <c r="F224" s="5">
        <v>12.81933714</v>
      </c>
      <c r="G224" s="6">
        <v>1.88769411</v>
      </c>
    </row>
    <row r="225" spans="1:7">
      <c r="A225" s="4">
        <v>40015.400210460859</v>
      </c>
      <c r="B225" s="5">
        <v>14.7060546875</v>
      </c>
      <c r="C225" s="5">
        <v>50.198357970000004</v>
      </c>
      <c r="D225" s="5">
        <v>430.51809638999998</v>
      </c>
      <c r="E225" s="5">
        <v>487.15986918999999</v>
      </c>
      <c r="F225" s="5">
        <v>12.827491269999999</v>
      </c>
      <c r="G225" s="6">
        <v>1.8785634175000006</v>
      </c>
    </row>
    <row r="226" spans="1:7">
      <c r="A226" s="4">
        <v>40015.400215238747</v>
      </c>
      <c r="B226" s="5">
        <v>14.705078125</v>
      </c>
      <c r="C226" s="5">
        <v>50.669238659999998</v>
      </c>
      <c r="D226" s="5">
        <v>430.04721569999998</v>
      </c>
      <c r="E226" s="5">
        <v>486.68898849999999</v>
      </c>
      <c r="F226" s="5">
        <v>12.827491269999999</v>
      </c>
      <c r="G226" s="6">
        <v>1.8775868550000006</v>
      </c>
    </row>
    <row r="227" spans="1:7">
      <c r="A227" s="4">
        <v>40015.400220016636</v>
      </c>
      <c r="B227" s="5">
        <v>14.705078125</v>
      </c>
      <c r="C227" s="5">
        <v>51.156880479999998</v>
      </c>
      <c r="D227" s="5">
        <v>429.55957388000002</v>
      </c>
      <c r="E227" s="5">
        <v>486.20134668000003</v>
      </c>
      <c r="F227" s="5">
        <v>12.78661044</v>
      </c>
      <c r="G227" s="6">
        <v>1.9184676849999995</v>
      </c>
    </row>
    <row r="228" spans="1:7">
      <c r="A228" s="4">
        <v>40015.400224794525</v>
      </c>
      <c r="B228" s="5">
        <v>14.7041015625</v>
      </c>
      <c r="C228" s="5">
        <v>51.653603230000002</v>
      </c>
      <c r="D228" s="5">
        <v>429.06285113000001</v>
      </c>
      <c r="E228" s="5">
        <v>485.70462393000003</v>
      </c>
      <c r="F228" s="5">
        <v>12.78661044</v>
      </c>
      <c r="G228" s="6">
        <v>1.9174911224999995</v>
      </c>
    </row>
    <row r="229" spans="1:7">
      <c r="A229" s="4">
        <v>40015.400229572413</v>
      </c>
      <c r="B229" s="5">
        <v>14.7060546875</v>
      </c>
      <c r="C229" s="5">
        <v>52.1513603</v>
      </c>
      <c r="D229" s="5">
        <v>428.56509405999998</v>
      </c>
      <c r="E229" s="5">
        <v>485.20686685999999</v>
      </c>
      <c r="F229" s="5">
        <v>12.753706360000001</v>
      </c>
      <c r="G229" s="6">
        <v>1.9523483274999993</v>
      </c>
    </row>
    <row r="230" spans="1:7">
      <c r="A230" s="4">
        <v>40015.400234350302</v>
      </c>
      <c r="B230" s="5">
        <v>14.705078125</v>
      </c>
      <c r="C230" s="5">
        <v>52.729861919999998</v>
      </c>
      <c r="D230" s="5">
        <v>427.98659243999998</v>
      </c>
      <c r="E230" s="5">
        <v>484.62836523999999</v>
      </c>
      <c r="F230" s="5">
        <v>12.7208612</v>
      </c>
      <c r="G230" s="6">
        <v>1.9842169250000001</v>
      </c>
    </row>
    <row r="231" spans="1:7">
      <c r="A231" s="4">
        <v>40015.40023912819</v>
      </c>
      <c r="B231" s="5">
        <v>14.7041015625</v>
      </c>
      <c r="C231" s="5">
        <v>53.271419829999999</v>
      </c>
      <c r="D231" s="5">
        <v>427.44503452999999</v>
      </c>
      <c r="E231" s="5">
        <v>484.08680733</v>
      </c>
      <c r="F231" s="5">
        <v>12.61442971</v>
      </c>
      <c r="G231" s="6">
        <v>2.0896718525000004</v>
      </c>
    </row>
    <row r="232" spans="1:7">
      <c r="A232" s="4">
        <v>40015.400243906079</v>
      </c>
      <c r="B232" s="5">
        <v>14.7041015625</v>
      </c>
      <c r="C232" s="5">
        <v>53.869257259999998</v>
      </c>
      <c r="D232" s="5">
        <v>426.84719710000002</v>
      </c>
      <c r="E232" s="5">
        <v>483.48896990000003</v>
      </c>
      <c r="F232" s="5">
        <v>12.61442971</v>
      </c>
      <c r="G232" s="6">
        <v>2.0896718525000004</v>
      </c>
    </row>
    <row r="233" spans="1:7">
      <c r="A233" s="4">
        <v>40015.400248683967</v>
      </c>
      <c r="B233" s="5">
        <v>14.703125</v>
      </c>
      <c r="C233" s="5">
        <v>54.477068799999998</v>
      </c>
      <c r="D233" s="5">
        <v>426.23938556000002</v>
      </c>
      <c r="E233" s="5">
        <v>482.88115836000003</v>
      </c>
      <c r="F233" s="5">
        <v>12.524782889999999</v>
      </c>
      <c r="G233" s="6">
        <v>2.1783421100000009</v>
      </c>
    </row>
    <row r="234" spans="1:7">
      <c r="A234" s="4">
        <v>40015.400253461856</v>
      </c>
      <c r="B234" s="5">
        <v>14.705078125</v>
      </c>
      <c r="C234" s="5">
        <v>55.134056100000002</v>
      </c>
      <c r="D234" s="5">
        <v>425.58239825999999</v>
      </c>
      <c r="E234" s="5">
        <v>482.22417106</v>
      </c>
      <c r="F234" s="5">
        <v>12.508156789999999</v>
      </c>
      <c r="G234" s="6">
        <v>2.1969213350000008</v>
      </c>
    </row>
    <row r="235" spans="1:7">
      <c r="A235" s="4">
        <v>40015.400258239744</v>
      </c>
      <c r="B235" s="5">
        <v>14.7041015625</v>
      </c>
      <c r="C235" s="5">
        <v>55.798363860000002</v>
      </c>
      <c r="D235" s="5">
        <v>424.91809050000001</v>
      </c>
      <c r="E235" s="5">
        <v>481.55986330000002</v>
      </c>
      <c r="F235" s="5">
        <v>12.458912740000001</v>
      </c>
      <c r="G235" s="6">
        <v>2.2451888224999994</v>
      </c>
    </row>
    <row r="236" spans="1:7">
      <c r="A236" s="4">
        <v>40015.400263017633</v>
      </c>
      <c r="B236" s="5">
        <v>14.703125</v>
      </c>
      <c r="C236" s="5">
        <v>56.378199469999998</v>
      </c>
      <c r="D236" s="5">
        <v>424.33825489000003</v>
      </c>
      <c r="E236" s="5">
        <v>480.98002769000004</v>
      </c>
      <c r="F236" s="5">
        <v>12.42551967</v>
      </c>
      <c r="G236" s="6">
        <v>2.2776053300000001</v>
      </c>
    </row>
    <row r="237" spans="1:7">
      <c r="A237" s="4">
        <v>40015.400267795521</v>
      </c>
      <c r="B237" s="5">
        <v>14.703125</v>
      </c>
      <c r="C237" s="5">
        <v>56.929913130000003</v>
      </c>
      <c r="D237" s="5">
        <v>423.78654123000001</v>
      </c>
      <c r="E237" s="5">
        <v>480.42831403000002</v>
      </c>
      <c r="F237" s="5">
        <v>12.352291109999999</v>
      </c>
      <c r="G237" s="6">
        <v>2.3508338900000005</v>
      </c>
    </row>
    <row r="238" spans="1:7">
      <c r="A238" s="4">
        <v>40015.40027257341</v>
      </c>
      <c r="B238" s="5">
        <v>14.7021484375</v>
      </c>
      <c r="C238" s="5">
        <v>57.40163192</v>
      </c>
      <c r="D238" s="5">
        <v>423.31482244</v>
      </c>
      <c r="E238" s="5">
        <v>479.95659524000001</v>
      </c>
      <c r="F238" s="5">
        <v>12.393528529999999</v>
      </c>
      <c r="G238" s="6">
        <v>2.3086199075000007</v>
      </c>
    </row>
    <row r="239" spans="1:7">
      <c r="A239" s="4">
        <v>40015.400277351298</v>
      </c>
      <c r="B239" s="5">
        <v>14.7021484375</v>
      </c>
      <c r="C239" s="5">
        <v>57.905817650000003</v>
      </c>
      <c r="D239" s="5">
        <v>422.81063670999998</v>
      </c>
      <c r="E239" s="5">
        <v>479.45240951</v>
      </c>
      <c r="F239" s="5">
        <v>12.39194004</v>
      </c>
      <c r="G239" s="6">
        <v>2.3102083975000003</v>
      </c>
    </row>
    <row r="240" spans="1:7">
      <c r="A240" s="4">
        <v>40015.400282129187</v>
      </c>
      <c r="B240" s="5">
        <v>14.703125</v>
      </c>
      <c r="C240" s="5">
        <v>58.381941419999997</v>
      </c>
      <c r="D240" s="5">
        <v>422.33451294000002</v>
      </c>
      <c r="E240" s="5">
        <v>478.97628574000004</v>
      </c>
      <c r="F240" s="5">
        <v>12.360010300000001</v>
      </c>
      <c r="G240" s="6">
        <v>2.3431146999999992</v>
      </c>
    </row>
    <row r="241" spans="1:7">
      <c r="A241" s="4">
        <v>40015.400286907075</v>
      </c>
      <c r="B241" s="5">
        <v>14.7021484375</v>
      </c>
      <c r="C241" s="5">
        <v>58.825508360000001</v>
      </c>
      <c r="D241" s="5">
        <v>421.89094599999999</v>
      </c>
      <c r="E241" s="5">
        <v>478.5327188</v>
      </c>
      <c r="F241" s="5">
        <v>12.28681658</v>
      </c>
      <c r="G241" s="6">
        <v>2.4153318575</v>
      </c>
    </row>
    <row r="242" spans="1:7">
      <c r="A242" s="4">
        <v>40015.400291684964</v>
      </c>
      <c r="B242" s="5">
        <v>14.7021484375</v>
      </c>
      <c r="C242" s="5">
        <v>59.261368939999997</v>
      </c>
      <c r="D242" s="5">
        <v>421.45508541999999</v>
      </c>
      <c r="E242" s="5">
        <v>478.09685822</v>
      </c>
      <c r="F242" s="5">
        <v>12.24582814</v>
      </c>
      <c r="G242" s="6">
        <v>2.4563202974999996</v>
      </c>
    </row>
    <row r="243" spans="1:7">
      <c r="A243" s="4">
        <v>40015.400296462853</v>
      </c>
      <c r="B243" s="5">
        <v>14.701171875</v>
      </c>
      <c r="C243" s="5">
        <v>59.677129809999997</v>
      </c>
      <c r="D243" s="5">
        <v>421.03932455</v>
      </c>
      <c r="E243" s="5">
        <v>477.68109735000002</v>
      </c>
      <c r="F243" s="5">
        <v>12.24652422</v>
      </c>
      <c r="G243" s="6">
        <v>2.4546476550000005</v>
      </c>
    </row>
    <row r="244" spans="1:7">
      <c r="A244" s="4">
        <v>40015.400301240741</v>
      </c>
      <c r="B244" s="5">
        <v>14.701171875</v>
      </c>
      <c r="C244" s="5">
        <v>60.090526480000001</v>
      </c>
      <c r="D244" s="5">
        <v>420.62592788000001</v>
      </c>
      <c r="E244" s="5">
        <v>477.26770068000002</v>
      </c>
      <c r="F244" s="5">
        <v>12.28681658</v>
      </c>
      <c r="G244" s="6">
        <v>2.414355295</v>
      </c>
    </row>
    <row r="245" spans="1:7">
      <c r="A245" s="4">
        <v>40015.40030601863</v>
      </c>
      <c r="B245" s="5">
        <v>14.7021484375</v>
      </c>
      <c r="C245" s="5">
        <v>60.533255390000001</v>
      </c>
      <c r="D245" s="5">
        <v>420.18319896999998</v>
      </c>
      <c r="E245" s="5">
        <v>476.82497176999999</v>
      </c>
      <c r="F245" s="5">
        <v>12.24652422</v>
      </c>
      <c r="G245" s="6">
        <v>2.4556242175000005</v>
      </c>
    </row>
    <row r="246" spans="1:7">
      <c r="A246" s="4">
        <v>40015.400310796518</v>
      </c>
      <c r="B246" s="5">
        <v>14.701171875</v>
      </c>
      <c r="C246" s="5">
        <v>60.974251889999998</v>
      </c>
      <c r="D246" s="5">
        <v>419.74220247</v>
      </c>
      <c r="E246" s="5">
        <v>476.38397527000001</v>
      </c>
      <c r="F246" s="5">
        <v>12.24652422</v>
      </c>
      <c r="G246" s="6">
        <v>2.4546476550000005</v>
      </c>
    </row>
    <row r="247" spans="1:7">
      <c r="A247" s="4">
        <v>40015.400315574407</v>
      </c>
      <c r="B247" s="5">
        <v>14.701171875</v>
      </c>
      <c r="C247" s="5">
        <v>61.451045659999998</v>
      </c>
      <c r="D247" s="5">
        <v>419.26540870000002</v>
      </c>
      <c r="E247" s="5">
        <v>475.90718150000004</v>
      </c>
      <c r="F247" s="5">
        <v>12.205635429999999</v>
      </c>
      <c r="G247" s="6">
        <v>2.4955364450000008</v>
      </c>
    </row>
    <row r="248" spans="1:7">
      <c r="A248" s="4">
        <v>40015.400320352295</v>
      </c>
      <c r="B248" s="5">
        <v>14.7001953125</v>
      </c>
      <c r="C248" s="5">
        <v>61.937050710000001</v>
      </c>
      <c r="D248" s="5">
        <v>418.77940365000001</v>
      </c>
      <c r="E248" s="5">
        <v>475.42117645000002</v>
      </c>
      <c r="F248" s="5">
        <v>12.16383226</v>
      </c>
      <c r="G248" s="6">
        <v>2.5363630525000005</v>
      </c>
    </row>
    <row r="249" spans="1:7">
      <c r="A249" s="4">
        <v>40015.400325130184</v>
      </c>
      <c r="B249" s="5">
        <v>14.7001953125</v>
      </c>
      <c r="C249" s="5">
        <v>62.424968659999998</v>
      </c>
      <c r="D249" s="5">
        <v>418.29148570000001</v>
      </c>
      <c r="E249" s="5">
        <v>474.93325850000002</v>
      </c>
      <c r="F249" s="5">
        <v>12.09876852</v>
      </c>
      <c r="G249" s="6">
        <v>2.6014267924999999</v>
      </c>
    </row>
    <row r="250" spans="1:7">
      <c r="A250" s="4">
        <v>40015.400329908072</v>
      </c>
      <c r="B250" s="5">
        <v>14.69921875</v>
      </c>
      <c r="C250" s="5">
        <v>62.832192419999998</v>
      </c>
      <c r="D250" s="5">
        <v>417.88426193999999</v>
      </c>
      <c r="E250" s="5">
        <v>474.52603474</v>
      </c>
      <c r="F250" s="5">
        <v>12.066050479999999</v>
      </c>
      <c r="G250" s="6">
        <v>2.6331682700000005</v>
      </c>
    </row>
    <row r="251" spans="1:7">
      <c r="A251" s="4">
        <v>40015.400334685961</v>
      </c>
      <c r="B251" s="5">
        <v>14.7001953125</v>
      </c>
      <c r="C251" s="5">
        <v>63.176213920000002</v>
      </c>
      <c r="D251" s="5">
        <v>417.54024043999999</v>
      </c>
      <c r="E251" s="5">
        <v>474.18201324</v>
      </c>
      <c r="F251" s="5">
        <v>12.066050479999999</v>
      </c>
      <c r="G251" s="6">
        <v>2.6341448325000005</v>
      </c>
    </row>
    <row r="252" spans="1:7">
      <c r="A252" s="4">
        <v>40015.400339463849</v>
      </c>
      <c r="B252" s="5">
        <v>14.7001953125</v>
      </c>
      <c r="C252" s="5">
        <v>63.563518240000001</v>
      </c>
      <c r="D252" s="5">
        <v>417.15293611999999</v>
      </c>
      <c r="E252" s="5">
        <v>473.79470892000001</v>
      </c>
      <c r="F252" s="5">
        <v>12.03257657</v>
      </c>
      <c r="G252" s="6">
        <v>2.6676187425000002</v>
      </c>
    </row>
    <row r="253" spans="1:7">
      <c r="A253" s="4">
        <v>40015.400344241738</v>
      </c>
      <c r="B253" s="5">
        <v>14.69921875</v>
      </c>
      <c r="C253" s="5">
        <v>63.954084219999999</v>
      </c>
      <c r="D253" s="5">
        <v>416.76237014000003</v>
      </c>
      <c r="E253" s="5">
        <v>473.40414294000004</v>
      </c>
      <c r="F253" s="5">
        <v>11.999730960000001</v>
      </c>
      <c r="G253" s="6">
        <v>2.6994877899999992</v>
      </c>
    </row>
    <row r="254" spans="1:7">
      <c r="A254" s="4">
        <v>40015.400349019626</v>
      </c>
      <c r="B254" s="5">
        <v>14.69921875</v>
      </c>
      <c r="C254" s="5">
        <v>64.321646700000002</v>
      </c>
      <c r="D254" s="5">
        <v>416.39480765999997</v>
      </c>
      <c r="E254" s="5">
        <v>473.03658045999998</v>
      </c>
      <c r="F254" s="5">
        <v>11.999730960000001</v>
      </c>
      <c r="G254" s="6">
        <v>2.6994877899999992</v>
      </c>
    </row>
    <row r="255" spans="1:7">
      <c r="A255" s="4">
        <v>40015.400353797515</v>
      </c>
      <c r="B255" s="5">
        <v>14.6982421875</v>
      </c>
      <c r="C255" s="5">
        <v>64.770525910000003</v>
      </c>
      <c r="D255" s="5">
        <v>415.94592845</v>
      </c>
      <c r="E255" s="5">
        <v>472.58770125000001</v>
      </c>
      <c r="F255" s="5">
        <v>11.966948540000001</v>
      </c>
      <c r="G255" s="6">
        <v>2.7312936474999994</v>
      </c>
    </row>
    <row r="256" spans="1:7">
      <c r="A256" s="4">
        <v>40015.400358575404</v>
      </c>
      <c r="B256" s="5">
        <v>14.69921875</v>
      </c>
      <c r="C256" s="5">
        <v>65.177891970000005</v>
      </c>
      <c r="D256" s="5">
        <v>415.53856238999998</v>
      </c>
      <c r="E256" s="5">
        <v>472.18033518999999</v>
      </c>
      <c r="F256" s="5">
        <v>11.92673624</v>
      </c>
      <c r="G256" s="6">
        <v>2.7724825099999997</v>
      </c>
    </row>
    <row r="257" spans="1:7">
      <c r="A257" s="4">
        <v>40015.400363353292</v>
      </c>
      <c r="B257" s="5">
        <v>14.69921875</v>
      </c>
      <c r="C257" s="5">
        <v>65.527124830000005</v>
      </c>
      <c r="D257" s="5">
        <v>415.18932953000001</v>
      </c>
      <c r="E257" s="5">
        <v>471.83110233000002</v>
      </c>
      <c r="F257" s="5">
        <v>11.80287787</v>
      </c>
      <c r="G257" s="6">
        <v>2.8963408800000003</v>
      </c>
    </row>
    <row r="258" spans="1:7">
      <c r="A258" s="4">
        <v>40015.400368131181</v>
      </c>
      <c r="B258" s="5">
        <v>14.6982421875</v>
      </c>
      <c r="C258" s="5">
        <v>65.919009520000003</v>
      </c>
      <c r="D258" s="5">
        <v>414.79744484000003</v>
      </c>
      <c r="E258" s="5">
        <v>471.43921764000004</v>
      </c>
      <c r="F258" s="5">
        <v>11.835660000000001</v>
      </c>
      <c r="G258" s="6">
        <v>2.8625821874999993</v>
      </c>
    </row>
    <row r="259" spans="1:7">
      <c r="A259" s="4">
        <v>40015.400372909069</v>
      </c>
      <c r="B259" s="5">
        <v>14.6982421875</v>
      </c>
      <c r="C259" s="5">
        <v>66.366500639999998</v>
      </c>
      <c r="D259" s="5">
        <v>414.34995372000003</v>
      </c>
      <c r="E259" s="5">
        <v>470.99172652000004</v>
      </c>
      <c r="F259" s="5">
        <v>11.79433029</v>
      </c>
      <c r="G259" s="6">
        <v>2.9039118975000004</v>
      </c>
    </row>
    <row r="260" spans="1:7">
      <c r="A260" s="4">
        <v>40015.400377686958</v>
      </c>
      <c r="B260" s="5">
        <v>14.697265625</v>
      </c>
      <c r="C260" s="5">
        <v>66.680903839999999</v>
      </c>
      <c r="D260" s="5">
        <v>414.03555052000002</v>
      </c>
      <c r="E260" s="5">
        <v>470.67732332000003</v>
      </c>
      <c r="F260" s="5">
        <v>11.76078865</v>
      </c>
      <c r="G260" s="6">
        <v>2.9364769749999997</v>
      </c>
    </row>
    <row r="261" spans="1:7">
      <c r="A261" s="4">
        <v>40015.400382464846</v>
      </c>
      <c r="B261" s="5">
        <v>14.6962890625</v>
      </c>
      <c r="C261" s="5">
        <v>67.155860419999996</v>
      </c>
      <c r="D261" s="5">
        <v>413.56059393999999</v>
      </c>
      <c r="E261" s="5">
        <v>470.20236674</v>
      </c>
      <c r="F261" s="5">
        <v>11.728149289999999</v>
      </c>
      <c r="G261" s="6">
        <v>2.9681397725000007</v>
      </c>
    </row>
    <row r="262" spans="1:7">
      <c r="A262" s="4">
        <v>40015.400387242735</v>
      </c>
      <c r="B262" s="5">
        <v>14.6982421875</v>
      </c>
      <c r="C262" s="5">
        <v>67.155860419999996</v>
      </c>
      <c r="D262" s="5">
        <v>413.56059393999999</v>
      </c>
      <c r="E262" s="5">
        <v>470.20236674</v>
      </c>
      <c r="F262" s="5">
        <v>11.728149289999999</v>
      </c>
      <c r="G262" s="6">
        <v>2.9700928975000007</v>
      </c>
    </row>
    <row r="263" spans="1:7">
      <c r="A263" s="4">
        <v>40015.400392020623</v>
      </c>
      <c r="B263" s="5">
        <v>14.697265625</v>
      </c>
      <c r="C263" s="5">
        <v>68.114322569999999</v>
      </c>
      <c r="D263" s="5">
        <v>412.60213178999999</v>
      </c>
      <c r="E263" s="5">
        <v>469.24390459</v>
      </c>
      <c r="F263" s="5">
        <v>11.728149289999999</v>
      </c>
      <c r="G263" s="6">
        <v>2.9691163350000007</v>
      </c>
    </row>
    <row r="264" spans="1:7">
      <c r="A264" s="4">
        <v>40015.400396798512</v>
      </c>
      <c r="B264" s="5">
        <v>14.6962890625</v>
      </c>
      <c r="C264" s="5">
        <v>68.114322569999999</v>
      </c>
      <c r="D264" s="5">
        <v>412.60213178999999</v>
      </c>
      <c r="E264" s="5">
        <v>469.24390459</v>
      </c>
      <c r="F264" s="5">
        <v>11.688133519999999</v>
      </c>
      <c r="G264" s="6">
        <v>3.0081555425000008</v>
      </c>
    </row>
    <row r="265" spans="1:7">
      <c r="A265" s="4">
        <v>40015.4004015764</v>
      </c>
      <c r="B265" s="5">
        <v>14.6953125</v>
      </c>
      <c r="C265" s="5">
        <v>69.046175120000001</v>
      </c>
      <c r="D265" s="5">
        <v>411.67027924000001</v>
      </c>
      <c r="E265" s="5">
        <v>468.31205204000003</v>
      </c>
      <c r="F265" s="5">
        <v>11.688133519999999</v>
      </c>
      <c r="G265" s="6">
        <v>3.0071789800000008</v>
      </c>
    </row>
    <row r="266" spans="1:7">
      <c r="A266" s="4">
        <v>40015.400406354289</v>
      </c>
      <c r="B266" s="5">
        <v>14.6943359375</v>
      </c>
      <c r="C266" s="5">
        <v>69.584778749999998</v>
      </c>
      <c r="D266" s="5">
        <v>411.13167561</v>
      </c>
      <c r="E266" s="5">
        <v>467.77344841000001</v>
      </c>
      <c r="F266" s="5">
        <v>11.655906209999999</v>
      </c>
      <c r="G266" s="6">
        <v>3.0384297275000005</v>
      </c>
    </row>
    <row r="267" spans="1:7">
      <c r="A267" s="4">
        <v>40015.400411132177</v>
      </c>
      <c r="B267" s="5">
        <v>14.6962890625</v>
      </c>
      <c r="C267" s="5">
        <v>70.048197700000003</v>
      </c>
      <c r="D267" s="5">
        <v>410.66825666</v>
      </c>
      <c r="E267" s="5">
        <v>467.31002946000001</v>
      </c>
      <c r="F267" s="5">
        <v>11.57317748</v>
      </c>
      <c r="G267" s="6">
        <v>3.1231115825</v>
      </c>
    </row>
    <row r="268" spans="1:7">
      <c r="A268" s="4">
        <v>40015.400415910066</v>
      </c>
      <c r="B268" s="5">
        <v>14.6953125</v>
      </c>
      <c r="C268" s="5">
        <v>70.48310515</v>
      </c>
      <c r="D268" s="5">
        <v>410.23334921000003</v>
      </c>
      <c r="E268" s="5">
        <v>466.87512201000004</v>
      </c>
      <c r="F268" s="5">
        <v>11.50814319</v>
      </c>
      <c r="G268" s="6">
        <v>3.1871693099999998</v>
      </c>
    </row>
    <row r="269" spans="1:7">
      <c r="A269" s="4">
        <v>40015.400420687954</v>
      </c>
      <c r="B269" s="5">
        <v>14.6953125</v>
      </c>
      <c r="C269" s="5">
        <v>70.994064710000004</v>
      </c>
      <c r="D269" s="5">
        <v>409.72238964999997</v>
      </c>
      <c r="E269" s="5">
        <v>466.36416244999998</v>
      </c>
      <c r="F269" s="5">
        <v>11.50814319</v>
      </c>
      <c r="G269" s="6">
        <v>3.1871693099999998</v>
      </c>
    </row>
    <row r="270" spans="1:7">
      <c r="A270" s="4">
        <v>40015.400425465843</v>
      </c>
      <c r="B270" s="5">
        <v>14.6943359375</v>
      </c>
      <c r="C270" s="5">
        <v>71.506194620000002</v>
      </c>
      <c r="D270" s="5">
        <v>409.21025973999997</v>
      </c>
      <c r="E270" s="5">
        <v>465.85203253999998</v>
      </c>
      <c r="F270" s="5">
        <v>11.50814319</v>
      </c>
      <c r="G270" s="6">
        <v>3.1861927474999998</v>
      </c>
    </row>
    <row r="271" spans="1:7">
      <c r="A271" s="4">
        <v>40015.400430243732</v>
      </c>
      <c r="B271" s="5">
        <v>14.693359375</v>
      </c>
      <c r="C271" s="5">
        <v>71.893054829999997</v>
      </c>
      <c r="D271" s="5">
        <v>408.82339953000002</v>
      </c>
      <c r="E271" s="5">
        <v>465.46517233000003</v>
      </c>
      <c r="F271" s="5">
        <v>11.50814319</v>
      </c>
      <c r="G271" s="6">
        <v>3.1852161849999998</v>
      </c>
    </row>
    <row r="272" spans="1:7">
      <c r="A272" s="4">
        <v>40015.40043502162</v>
      </c>
      <c r="B272" s="5">
        <v>14.693359375</v>
      </c>
      <c r="C272" s="5">
        <v>72.335264089999995</v>
      </c>
      <c r="D272" s="5">
        <v>408.38119026999999</v>
      </c>
      <c r="E272" s="5">
        <v>465.02296307</v>
      </c>
      <c r="F272" s="5">
        <v>11.47456822</v>
      </c>
      <c r="G272" s="6">
        <v>3.2187911549999999</v>
      </c>
    </row>
    <row r="273" spans="1:7">
      <c r="A273" s="4">
        <v>40015.400439799509</v>
      </c>
      <c r="B273" s="5">
        <v>14.6943359375</v>
      </c>
      <c r="C273" s="5">
        <v>72.835383609999994</v>
      </c>
      <c r="D273" s="5">
        <v>407.88107074999999</v>
      </c>
      <c r="E273" s="5">
        <v>464.52284355</v>
      </c>
      <c r="F273" s="5">
        <v>11.47456822</v>
      </c>
      <c r="G273" s="6">
        <v>3.2197677174999999</v>
      </c>
    </row>
    <row r="274" spans="1:7">
      <c r="A274" s="4">
        <v>40015.400444577397</v>
      </c>
      <c r="B274" s="5">
        <v>14.6943359375</v>
      </c>
      <c r="C274" s="5">
        <v>73.159407340000001</v>
      </c>
      <c r="D274" s="5">
        <v>407.55704702000003</v>
      </c>
      <c r="E274" s="5">
        <v>464.19881982000004</v>
      </c>
      <c r="F274" s="5">
        <v>11.434141889999999</v>
      </c>
      <c r="G274" s="6">
        <v>3.2601940475000006</v>
      </c>
    </row>
    <row r="275" spans="1:7">
      <c r="A275" s="4">
        <v>40015.400449355286</v>
      </c>
      <c r="B275" s="5">
        <v>14.693359375</v>
      </c>
      <c r="C275" s="5">
        <v>73.159407340000001</v>
      </c>
      <c r="D275" s="5">
        <v>407.55704702000003</v>
      </c>
      <c r="E275" s="5">
        <v>464.19881982000004</v>
      </c>
      <c r="F275" s="5">
        <v>11.3688164</v>
      </c>
      <c r="G275" s="6">
        <v>3.324542975</v>
      </c>
    </row>
    <row r="276" spans="1:7">
      <c r="A276" s="4">
        <v>40015.400454133174</v>
      </c>
      <c r="B276" s="5">
        <v>14.6923828125</v>
      </c>
      <c r="C276" s="5">
        <v>74.098130510000004</v>
      </c>
      <c r="D276" s="5">
        <v>406.61832385000002</v>
      </c>
      <c r="E276" s="5">
        <v>463.26009665000004</v>
      </c>
      <c r="F276" s="5">
        <v>11.3592379</v>
      </c>
      <c r="G276" s="6">
        <v>3.3331449124999999</v>
      </c>
    </row>
    <row r="277" spans="1:7">
      <c r="A277" s="4">
        <v>40015.400458911063</v>
      </c>
      <c r="B277" s="5">
        <v>14.6923828125</v>
      </c>
      <c r="C277" s="5">
        <v>74.567118100000002</v>
      </c>
      <c r="D277" s="5">
        <v>406.14933625999998</v>
      </c>
      <c r="E277" s="5">
        <v>462.79110906</v>
      </c>
      <c r="F277" s="5">
        <v>11.29448066</v>
      </c>
      <c r="G277" s="6">
        <v>3.3979021525000004</v>
      </c>
    </row>
    <row r="278" spans="1:7">
      <c r="A278" s="4">
        <v>40015.400463688951</v>
      </c>
      <c r="B278" s="5">
        <v>14.693359375</v>
      </c>
      <c r="C278" s="5">
        <v>74.995627859999999</v>
      </c>
      <c r="D278" s="5">
        <v>405.72082649999999</v>
      </c>
      <c r="E278" s="5">
        <v>462.3625993</v>
      </c>
      <c r="F278" s="5">
        <v>11.29448066</v>
      </c>
      <c r="G278" s="6">
        <v>3.3988787150000004</v>
      </c>
    </row>
    <row r="279" spans="1:7">
      <c r="A279" s="4">
        <v>40015.40046846684</v>
      </c>
      <c r="B279" s="5">
        <v>14.693359375</v>
      </c>
      <c r="C279" s="5">
        <v>75.414825669999999</v>
      </c>
      <c r="D279" s="5">
        <v>405.30162869000003</v>
      </c>
      <c r="E279" s="5">
        <v>461.94340149000004</v>
      </c>
      <c r="F279" s="5">
        <v>11.26193701</v>
      </c>
      <c r="G279" s="6">
        <v>3.4314223649999995</v>
      </c>
    </row>
    <row r="280" spans="1:7">
      <c r="A280" s="4">
        <v>40015.400473244728</v>
      </c>
      <c r="B280" s="5">
        <v>14.6923828125</v>
      </c>
      <c r="C280" s="5">
        <v>75.826031749999999</v>
      </c>
      <c r="D280" s="5">
        <v>404.89042260999997</v>
      </c>
      <c r="E280" s="5">
        <v>461.53219540999999</v>
      </c>
      <c r="F280" s="5">
        <v>11.26044956</v>
      </c>
      <c r="G280" s="6">
        <v>3.4319332525000004</v>
      </c>
    </row>
    <row r="281" spans="1:7">
      <c r="A281" s="4">
        <v>40015.400478022617</v>
      </c>
      <c r="B281" s="5">
        <v>14.69140625</v>
      </c>
      <c r="C281" s="5">
        <v>75.826031749999999</v>
      </c>
      <c r="D281" s="5">
        <v>404.89042260999997</v>
      </c>
      <c r="E281" s="5">
        <v>461.53219540999999</v>
      </c>
      <c r="F281" s="5">
        <v>11.187360229999999</v>
      </c>
      <c r="G281" s="6">
        <v>3.5040460200000005</v>
      </c>
    </row>
    <row r="282" spans="1:7">
      <c r="A282" s="4">
        <v>40015.400482800505</v>
      </c>
      <c r="B282" s="5">
        <v>14.69140625</v>
      </c>
      <c r="C282" s="5">
        <v>76.791579310000003</v>
      </c>
      <c r="D282" s="5">
        <v>403.92487504999997</v>
      </c>
      <c r="E282" s="5">
        <v>460.56664784999998</v>
      </c>
      <c r="F282" s="5">
        <v>11.187360229999999</v>
      </c>
      <c r="G282" s="6">
        <v>3.5040460200000005</v>
      </c>
    </row>
    <row r="283" spans="1:7">
      <c r="A283" s="4">
        <v>40015.400487578394</v>
      </c>
      <c r="B283" s="5">
        <v>14.6904296875</v>
      </c>
      <c r="C283" s="5">
        <v>77.257942490000005</v>
      </c>
      <c r="D283" s="5">
        <v>403.45851187</v>
      </c>
      <c r="E283" s="5">
        <v>460.10028467000001</v>
      </c>
      <c r="F283" s="5">
        <v>11.21975168</v>
      </c>
      <c r="G283" s="6">
        <v>3.4706780075000001</v>
      </c>
    </row>
    <row r="284" spans="1:7">
      <c r="A284" s="4">
        <v>40015.400492356282</v>
      </c>
      <c r="B284" s="5">
        <v>14.6923828125</v>
      </c>
      <c r="C284" s="5">
        <v>77.702965840000005</v>
      </c>
      <c r="D284" s="5">
        <v>403.01348852000001</v>
      </c>
      <c r="E284" s="5">
        <v>459.65526132000002</v>
      </c>
      <c r="F284" s="5">
        <v>11.154425010000001</v>
      </c>
      <c r="G284" s="6">
        <v>3.5379578024999994</v>
      </c>
    </row>
    <row r="285" spans="1:7">
      <c r="A285" s="4">
        <v>40015.400497134171</v>
      </c>
      <c r="B285" s="5">
        <v>14.69140625</v>
      </c>
      <c r="C285" s="5">
        <v>78.101258139999999</v>
      </c>
      <c r="D285" s="5">
        <v>402.61519622000003</v>
      </c>
      <c r="E285" s="5">
        <v>459.25696902000004</v>
      </c>
      <c r="F285" s="5">
        <v>11.18674747</v>
      </c>
      <c r="G285" s="6">
        <v>3.5046587799999998</v>
      </c>
    </row>
    <row r="286" spans="1:7">
      <c r="A286" s="4">
        <v>40015.40050191206</v>
      </c>
      <c r="B286" s="5">
        <v>14.6904296875</v>
      </c>
      <c r="C286" s="5">
        <v>78.592079459999994</v>
      </c>
      <c r="D286" s="5">
        <v>402.12437490000002</v>
      </c>
      <c r="E286" s="5">
        <v>458.76614770000003</v>
      </c>
      <c r="F286" s="5">
        <v>11.18674747</v>
      </c>
      <c r="G286" s="6">
        <v>3.5036822174999998</v>
      </c>
    </row>
    <row r="287" spans="1:7">
      <c r="A287" s="4">
        <v>40015.400506689948</v>
      </c>
      <c r="B287" s="5">
        <v>14.6904296875</v>
      </c>
      <c r="C287" s="5">
        <v>79.114100539999995</v>
      </c>
      <c r="D287" s="5">
        <v>401.60235382000002</v>
      </c>
      <c r="E287" s="5">
        <v>458.24412662000003</v>
      </c>
      <c r="F287" s="5">
        <v>11.145202129999999</v>
      </c>
      <c r="G287" s="6">
        <v>3.5452275575000005</v>
      </c>
    </row>
    <row r="288" spans="1:7">
      <c r="A288" s="4">
        <v>40015.400511467837</v>
      </c>
      <c r="B288" s="5">
        <v>14.689453125</v>
      </c>
      <c r="C288" s="5">
        <v>79.711683750000006</v>
      </c>
      <c r="D288" s="5">
        <v>401.00477060999998</v>
      </c>
      <c r="E288" s="5">
        <v>457.64654340999999</v>
      </c>
      <c r="F288" s="5">
        <v>11.112965600000001</v>
      </c>
      <c r="G288" s="6">
        <v>3.5764875249999992</v>
      </c>
    </row>
    <row r="289" spans="1:7">
      <c r="A289" s="4">
        <v>40015.400516245725</v>
      </c>
      <c r="B289" s="5">
        <v>14.6904296875</v>
      </c>
      <c r="C289" s="5">
        <v>80.191736629999994</v>
      </c>
      <c r="D289" s="5">
        <v>400.52471773000002</v>
      </c>
      <c r="E289" s="5">
        <v>457.16649053000003</v>
      </c>
      <c r="F289" s="5">
        <v>11.112965600000001</v>
      </c>
      <c r="G289" s="6">
        <v>3.5774640874999992</v>
      </c>
    </row>
    <row r="290" spans="1:7">
      <c r="A290" s="4">
        <v>40015.400521023614</v>
      </c>
      <c r="B290" s="5">
        <v>14.6904296875</v>
      </c>
      <c r="C290" s="5">
        <v>80.647326379999996</v>
      </c>
      <c r="D290" s="5">
        <v>400.06912798000002</v>
      </c>
      <c r="E290" s="5">
        <v>456.71090078000003</v>
      </c>
      <c r="F290" s="5">
        <v>11.145202129999999</v>
      </c>
      <c r="G290" s="6">
        <v>3.5452275575000005</v>
      </c>
    </row>
    <row r="291" spans="1:7">
      <c r="A291" s="4">
        <v>40015.400525801502</v>
      </c>
      <c r="B291" s="5">
        <v>14.689453125</v>
      </c>
      <c r="C291" s="5">
        <v>81.073570950000004</v>
      </c>
      <c r="D291" s="5">
        <v>399.64288340999997</v>
      </c>
      <c r="E291" s="5">
        <v>456.28465620999998</v>
      </c>
      <c r="F291" s="5">
        <v>11.145202129999999</v>
      </c>
      <c r="G291" s="6">
        <v>3.5442509950000005</v>
      </c>
    </row>
    <row r="292" spans="1:7">
      <c r="A292" s="4">
        <v>40015.400530579391</v>
      </c>
      <c r="B292" s="5">
        <v>14.689453125</v>
      </c>
      <c r="C292" s="5">
        <v>81.471977010000003</v>
      </c>
      <c r="D292" s="5">
        <v>399.24447735000001</v>
      </c>
      <c r="E292" s="5">
        <v>455.88625015000002</v>
      </c>
      <c r="F292" s="5">
        <v>11.0795634</v>
      </c>
      <c r="G292" s="6">
        <v>3.6098897250000004</v>
      </c>
    </row>
    <row r="293" spans="1:7">
      <c r="A293" s="4">
        <v>40015.400535357279</v>
      </c>
      <c r="B293" s="5">
        <v>14.6884765625</v>
      </c>
      <c r="C293" s="5">
        <v>81.971479700000003</v>
      </c>
      <c r="D293" s="5">
        <v>398.74497466000003</v>
      </c>
      <c r="E293" s="5">
        <v>455.38674746000004</v>
      </c>
      <c r="F293" s="5">
        <v>11.0795634</v>
      </c>
      <c r="G293" s="6">
        <v>3.6089131625000004</v>
      </c>
    </row>
    <row r="294" spans="1:7">
      <c r="A294" s="4">
        <v>40015.400540135168</v>
      </c>
      <c r="B294" s="5">
        <v>14.6875</v>
      </c>
      <c r="C294" s="5">
        <v>82.49590182</v>
      </c>
      <c r="D294" s="5">
        <v>398.22055253999997</v>
      </c>
      <c r="E294" s="5">
        <v>454.86232533999998</v>
      </c>
      <c r="F294" s="5">
        <v>11.145202129999999</v>
      </c>
      <c r="G294" s="6">
        <v>3.5422978700000005</v>
      </c>
    </row>
    <row r="295" spans="1:7">
      <c r="A295" s="4">
        <v>40015.400544913056</v>
      </c>
      <c r="B295" s="5">
        <v>14.689453125</v>
      </c>
      <c r="C295" s="5">
        <v>83.006025359999995</v>
      </c>
      <c r="D295" s="5">
        <v>397.71042899999998</v>
      </c>
      <c r="E295" s="5">
        <v>454.35220179999999</v>
      </c>
      <c r="F295" s="5">
        <v>11.112965600000001</v>
      </c>
      <c r="G295" s="6">
        <v>3.5764875249999992</v>
      </c>
    </row>
    <row r="296" spans="1:7">
      <c r="A296" s="4">
        <v>40015.400549690945</v>
      </c>
      <c r="B296" s="5">
        <v>14.6884765625</v>
      </c>
      <c r="C296" s="5">
        <v>83.560895790000004</v>
      </c>
      <c r="D296" s="5">
        <v>397.15555856999998</v>
      </c>
      <c r="E296" s="5">
        <v>453.79733136999999</v>
      </c>
      <c r="F296" s="5">
        <v>11.112965600000001</v>
      </c>
      <c r="G296" s="6">
        <v>3.5755109624999992</v>
      </c>
    </row>
    <row r="297" spans="1:7">
      <c r="A297" s="4">
        <v>40015.400554468833</v>
      </c>
      <c r="B297" s="5">
        <v>14.6884765625</v>
      </c>
      <c r="C297" s="5">
        <v>84.061119890000001</v>
      </c>
      <c r="D297" s="5">
        <v>396.65533447000001</v>
      </c>
      <c r="E297" s="5">
        <v>453.29710727000003</v>
      </c>
      <c r="F297" s="5">
        <v>11.112965600000001</v>
      </c>
      <c r="G297" s="6">
        <v>3.5755109624999992</v>
      </c>
    </row>
    <row r="298" spans="1:7">
      <c r="A298" s="4">
        <v>40015.400559246722</v>
      </c>
      <c r="B298" s="5">
        <v>14.6875</v>
      </c>
      <c r="C298" s="5">
        <v>84.443966660000001</v>
      </c>
      <c r="D298" s="5">
        <v>396.2724877</v>
      </c>
      <c r="E298" s="5">
        <v>452.91426050000001</v>
      </c>
      <c r="F298" s="5">
        <v>11.112965600000001</v>
      </c>
      <c r="G298" s="6">
        <v>3.5745343999999992</v>
      </c>
    </row>
    <row r="299" spans="1:7">
      <c r="A299" s="4">
        <v>40015.400564024611</v>
      </c>
      <c r="B299" s="5">
        <v>14.6865234375</v>
      </c>
      <c r="C299" s="5">
        <v>85.061413759999994</v>
      </c>
      <c r="D299" s="5">
        <v>395.65504060000001</v>
      </c>
      <c r="E299" s="5">
        <v>452.29681340000002</v>
      </c>
      <c r="F299" s="5">
        <v>11.07238461</v>
      </c>
      <c r="G299" s="6">
        <v>3.6141388274999997</v>
      </c>
    </row>
    <row r="300" spans="1:7">
      <c r="A300" s="4">
        <v>40015.400568802499</v>
      </c>
      <c r="B300" s="5">
        <v>14.6884765625</v>
      </c>
      <c r="C300" s="5">
        <v>85.535769099999996</v>
      </c>
      <c r="D300" s="5">
        <v>395.18068526000002</v>
      </c>
      <c r="E300" s="5">
        <v>451.82245806000003</v>
      </c>
      <c r="F300" s="5">
        <v>11.07238461</v>
      </c>
      <c r="G300" s="6">
        <v>3.6160919524999997</v>
      </c>
    </row>
    <row r="301" spans="1:7">
      <c r="A301" s="4">
        <v>40015.400573580388</v>
      </c>
      <c r="B301" s="5">
        <v>14.6875</v>
      </c>
      <c r="C301" s="5">
        <v>85.535769099999996</v>
      </c>
      <c r="D301" s="5">
        <v>395.18068526000002</v>
      </c>
      <c r="E301" s="5">
        <v>451.82245806000003</v>
      </c>
      <c r="F301" s="5">
        <v>11.08095621</v>
      </c>
      <c r="G301" s="6">
        <v>3.6065437899999999</v>
      </c>
    </row>
    <row r="302" spans="1:7">
      <c r="A302" s="4">
        <v>40015.400578358276</v>
      </c>
      <c r="B302" s="5">
        <v>14.6875</v>
      </c>
      <c r="C302" s="5">
        <v>86.651915410000001</v>
      </c>
      <c r="D302" s="5">
        <v>394.06453894999999</v>
      </c>
      <c r="E302" s="5">
        <v>450.70631175</v>
      </c>
      <c r="F302" s="5">
        <v>11.039689210000001</v>
      </c>
      <c r="G302" s="6">
        <v>3.6478107899999994</v>
      </c>
    </row>
    <row r="303" spans="1:7">
      <c r="A303" s="4">
        <v>40015.400583136165</v>
      </c>
      <c r="B303" s="5">
        <v>14.6865234375</v>
      </c>
      <c r="C303" s="5">
        <v>87.190788990000001</v>
      </c>
      <c r="D303" s="5">
        <v>393.52566537000001</v>
      </c>
      <c r="E303" s="5">
        <v>450.16743817000003</v>
      </c>
      <c r="F303" s="5">
        <v>10.998528500000001</v>
      </c>
      <c r="G303" s="6">
        <v>3.6879949374999992</v>
      </c>
    </row>
    <row r="304" spans="1:7">
      <c r="A304" s="4">
        <v>40015.400587914053</v>
      </c>
      <c r="B304" s="5">
        <v>14.685546875</v>
      </c>
      <c r="C304" s="5">
        <v>87.662797269999999</v>
      </c>
      <c r="D304" s="5">
        <v>393.05365709</v>
      </c>
      <c r="E304" s="5">
        <v>449.69542989000001</v>
      </c>
      <c r="F304" s="5">
        <v>11.006440359999999</v>
      </c>
      <c r="G304" s="6">
        <v>3.6791065150000009</v>
      </c>
    </row>
    <row r="305" spans="1:7">
      <c r="A305" s="4">
        <v>40015.400592691942</v>
      </c>
      <c r="B305" s="5">
        <v>14.685546875</v>
      </c>
      <c r="C305" s="5">
        <v>88.187197359999999</v>
      </c>
      <c r="D305" s="5">
        <v>392.52925700000003</v>
      </c>
      <c r="E305" s="5">
        <v>449.17102980000004</v>
      </c>
      <c r="F305" s="5">
        <v>10.96536435</v>
      </c>
      <c r="G305" s="6">
        <v>3.7201825250000002</v>
      </c>
    </row>
    <row r="306" spans="1:7">
      <c r="A306" s="4">
        <v>40015.40059746983</v>
      </c>
      <c r="B306" s="5">
        <v>14.6865234375</v>
      </c>
      <c r="C306" s="5">
        <v>88.557970650000001</v>
      </c>
      <c r="D306" s="5">
        <v>392.15848370999998</v>
      </c>
      <c r="E306" s="5">
        <v>448.80025651</v>
      </c>
      <c r="F306" s="5">
        <v>10.931988629999999</v>
      </c>
      <c r="G306" s="6">
        <v>3.7545348075000007</v>
      </c>
    </row>
    <row r="307" spans="1:7">
      <c r="A307" s="4">
        <v>40015.400602247719</v>
      </c>
      <c r="B307" s="5">
        <v>14.685546875</v>
      </c>
      <c r="C307" s="5">
        <v>88.969032519999999</v>
      </c>
      <c r="D307" s="5">
        <v>391.74742184000002</v>
      </c>
      <c r="E307" s="5">
        <v>448.38919464000003</v>
      </c>
      <c r="F307" s="5">
        <v>10.96508616</v>
      </c>
      <c r="G307" s="6">
        <v>3.7204607149999998</v>
      </c>
    </row>
    <row r="308" spans="1:7">
      <c r="A308" s="4">
        <v>40015.400607025607</v>
      </c>
      <c r="B308" s="5">
        <v>14.685546875</v>
      </c>
      <c r="C308" s="5">
        <v>89.498805970000006</v>
      </c>
      <c r="D308" s="5">
        <v>391.21764839000002</v>
      </c>
      <c r="E308" s="5">
        <v>447.85942119000003</v>
      </c>
      <c r="F308" s="5">
        <v>10.96508616</v>
      </c>
      <c r="G308" s="6">
        <v>3.7204607149999998</v>
      </c>
    </row>
    <row r="309" spans="1:7">
      <c r="A309" s="4">
        <v>40015.400611803496</v>
      </c>
      <c r="B309" s="5">
        <v>14.6845703125</v>
      </c>
      <c r="C309" s="5">
        <v>89.950201430000007</v>
      </c>
      <c r="D309" s="5">
        <v>390.76625293000001</v>
      </c>
      <c r="E309" s="5">
        <v>447.40802573000002</v>
      </c>
      <c r="F309" s="5">
        <v>10.93324445</v>
      </c>
      <c r="G309" s="6">
        <v>3.7513258624999999</v>
      </c>
    </row>
    <row r="310" spans="1:7">
      <c r="A310" s="4">
        <v>40015.400616581384</v>
      </c>
      <c r="B310" s="5">
        <v>14.6845703125</v>
      </c>
      <c r="C310" s="5">
        <v>90.356392510000006</v>
      </c>
      <c r="D310" s="5">
        <v>390.36006184999997</v>
      </c>
      <c r="E310" s="5">
        <v>447.00183464999998</v>
      </c>
      <c r="F310" s="5">
        <v>10.93324445</v>
      </c>
      <c r="G310" s="6">
        <v>3.7513258624999999</v>
      </c>
    </row>
    <row r="311" spans="1:7">
      <c r="A311" s="4">
        <v>40015.400621359273</v>
      </c>
      <c r="B311" s="5">
        <v>14.685546875</v>
      </c>
      <c r="C311" s="5">
        <v>90.840515240000002</v>
      </c>
      <c r="D311" s="5">
        <v>389.87593912</v>
      </c>
      <c r="E311" s="5">
        <v>446.51771192000001</v>
      </c>
      <c r="F311" s="5">
        <v>10.851249810000001</v>
      </c>
      <c r="G311" s="6">
        <v>3.8342970649999994</v>
      </c>
    </row>
    <row r="312" spans="1:7">
      <c r="A312" s="4">
        <v>40015.400626137161</v>
      </c>
      <c r="B312" s="5">
        <v>14.6845703125</v>
      </c>
      <c r="C312" s="5">
        <v>91.340856130000006</v>
      </c>
      <c r="D312" s="5">
        <v>389.37559822999998</v>
      </c>
      <c r="E312" s="5">
        <v>446.01737102999999</v>
      </c>
      <c r="F312" s="5">
        <v>10.893155500000001</v>
      </c>
      <c r="G312" s="6">
        <v>3.7914148124999993</v>
      </c>
    </row>
    <row r="313" spans="1:7">
      <c r="A313" s="4">
        <v>40015.40063091505</v>
      </c>
      <c r="B313" s="5">
        <v>14.6845703125</v>
      </c>
      <c r="C313" s="5">
        <v>91.812094470000005</v>
      </c>
      <c r="D313" s="5">
        <v>388.90435989000002</v>
      </c>
      <c r="E313" s="5">
        <v>445.54613269000004</v>
      </c>
      <c r="F313" s="5">
        <v>10.819034159999999</v>
      </c>
      <c r="G313" s="6">
        <v>3.8655361525000007</v>
      </c>
    </row>
    <row r="314" spans="1:7">
      <c r="A314" s="4">
        <v>40015.400635692939</v>
      </c>
      <c r="B314" s="5">
        <v>14.68359375</v>
      </c>
      <c r="C314" s="5">
        <v>92.382416000000006</v>
      </c>
      <c r="D314" s="5">
        <v>388.33403836000002</v>
      </c>
      <c r="E314" s="5">
        <v>444.97581116000003</v>
      </c>
      <c r="F314" s="5">
        <v>10.819034159999999</v>
      </c>
      <c r="G314" s="6">
        <v>3.8645595900000007</v>
      </c>
    </row>
    <row r="315" spans="1:7">
      <c r="A315" s="4">
        <v>40015.400640470827</v>
      </c>
      <c r="B315" s="5">
        <v>14.68359375</v>
      </c>
      <c r="C315" s="5">
        <v>92.923367729999995</v>
      </c>
      <c r="D315" s="5">
        <v>387.79308663</v>
      </c>
      <c r="E315" s="5">
        <v>444.43485943000002</v>
      </c>
      <c r="F315" s="5">
        <v>10.74578346</v>
      </c>
      <c r="G315" s="6">
        <v>3.9378102899999998</v>
      </c>
    </row>
    <row r="316" spans="1:7">
      <c r="A316" s="4">
        <v>40015.400645248716</v>
      </c>
      <c r="B316" s="5">
        <v>14.6826171875</v>
      </c>
      <c r="C316" s="5">
        <v>93.560111610000007</v>
      </c>
      <c r="D316" s="5">
        <v>387.15634275000002</v>
      </c>
      <c r="E316" s="5">
        <v>443.79811555000003</v>
      </c>
      <c r="F316" s="5">
        <v>10.713167869999999</v>
      </c>
      <c r="G316" s="6">
        <v>3.9694493175000005</v>
      </c>
    </row>
    <row r="317" spans="1:7">
      <c r="A317" s="4">
        <v>40015.400650026604</v>
      </c>
      <c r="B317" s="5">
        <v>14.68359375</v>
      </c>
      <c r="C317" s="5">
        <v>94.054444119999999</v>
      </c>
      <c r="D317" s="5">
        <v>386.66201023999997</v>
      </c>
      <c r="E317" s="5">
        <v>443.30378303999998</v>
      </c>
      <c r="F317" s="5">
        <v>10.680338949999999</v>
      </c>
      <c r="G317" s="6">
        <v>4.0032548000000006</v>
      </c>
    </row>
    <row r="318" spans="1:7">
      <c r="A318" s="4">
        <v>40015.400654804493</v>
      </c>
      <c r="B318" s="5">
        <v>14.68359375</v>
      </c>
      <c r="C318" s="5">
        <v>94.61936292</v>
      </c>
      <c r="D318" s="5">
        <v>386.09709143999999</v>
      </c>
      <c r="E318" s="5">
        <v>442.73886424</v>
      </c>
      <c r="F318" s="5">
        <v>10.680338949999999</v>
      </c>
      <c r="G318" s="6">
        <v>4.0032548000000006</v>
      </c>
    </row>
    <row r="319" spans="1:7">
      <c r="A319" s="4">
        <v>40015.400659582381</v>
      </c>
      <c r="B319" s="5">
        <v>14.6826171875</v>
      </c>
      <c r="C319" s="5">
        <v>95.246410330000003</v>
      </c>
      <c r="D319" s="5">
        <v>385.47004403</v>
      </c>
      <c r="E319" s="5">
        <v>442.11181683000001</v>
      </c>
      <c r="F319" s="5">
        <v>10.646935709999999</v>
      </c>
      <c r="G319" s="6">
        <v>4.0356814775000007</v>
      </c>
    </row>
    <row r="320" spans="1:7">
      <c r="A320" s="4">
        <v>40015.40066436027</v>
      </c>
      <c r="B320" s="5">
        <v>14.681640625</v>
      </c>
      <c r="C320" s="5">
        <v>95.779215489999999</v>
      </c>
      <c r="D320" s="5">
        <v>384.93723886999999</v>
      </c>
      <c r="E320" s="5">
        <v>441.57901167</v>
      </c>
      <c r="F320" s="5">
        <v>10.61424864</v>
      </c>
      <c r="G320" s="6">
        <v>4.0673919850000004</v>
      </c>
    </row>
    <row r="321" spans="1:7">
      <c r="A321" s="4">
        <v>40015.400669138158</v>
      </c>
      <c r="B321" s="5">
        <v>14.681640625</v>
      </c>
      <c r="C321" s="5">
        <v>96.306813860000005</v>
      </c>
      <c r="D321" s="5">
        <v>384.40964050000002</v>
      </c>
      <c r="E321" s="5">
        <v>441.05141330000004</v>
      </c>
      <c r="F321" s="5">
        <v>10.573085880000001</v>
      </c>
      <c r="G321" s="6">
        <v>4.1085547449999993</v>
      </c>
    </row>
    <row r="322" spans="1:7">
      <c r="A322" s="4">
        <v>40015.400673916047</v>
      </c>
      <c r="B322" s="5">
        <v>14.6806640625</v>
      </c>
      <c r="C322" s="5">
        <v>96.863750010000004</v>
      </c>
      <c r="D322" s="5">
        <v>383.85270435000001</v>
      </c>
      <c r="E322" s="5">
        <v>440.49447715000002</v>
      </c>
      <c r="F322" s="5">
        <v>10.573085880000001</v>
      </c>
      <c r="G322" s="6">
        <v>4.1075781824999993</v>
      </c>
    </row>
    <row r="323" spans="1:7">
      <c r="A323" s="4">
        <v>40015.400678693935</v>
      </c>
      <c r="B323" s="5">
        <v>14.6826171875</v>
      </c>
      <c r="C323" s="5">
        <v>97.302882699999998</v>
      </c>
      <c r="D323" s="5">
        <v>383.41357166</v>
      </c>
      <c r="E323" s="5">
        <v>440.05534446000001</v>
      </c>
      <c r="F323" s="5">
        <v>10.573085880000001</v>
      </c>
      <c r="G323" s="6">
        <v>4.1095313074999993</v>
      </c>
    </row>
    <row r="324" spans="1:7">
      <c r="A324" s="4">
        <v>40015.400683471824</v>
      </c>
      <c r="B324" s="5">
        <v>14.681640625</v>
      </c>
      <c r="C324" s="5">
        <v>97.817598320000002</v>
      </c>
      <c r="D324" s="5">
        <v>382.89885604</v>
      </c>
      <c r="E324" s="5">
        <v>439.54062884000001</v>
      </c>
      <c r="F324" s="5">
        <v>10.499895759999999</v>
      </c>
      <c r="G324" s="6">
        <v>4.1817448650000006</v>
      </c>
    </row>
    <row r="325" spans="1:7">
      <c r="A325" s="4">
        <v>40015.400688249712</v>
      </c>
      <c r="B325" s="5">
        <v>14.6806640625</v>
      </c>
      <c r="C325" s="5">
        <v>98.350028929999993</v>
      </c>
      <c r="D325" s="5">
        <v>382.36642542999999</v>
      </c>
      <c r="E325" s="5">
        <v>439.00819823</v>
      </c>
      <c r="F325" s="5">
        <v>10.532035309999999</v>
      </c>
      <c r="G325" s="6">
        <v>4.1486287525000005</v>
      </c>
    </row>
    <row r="326" spans="1:7">
      <c r="A326" s="4">
        <v>40015.400693027601</v>
      </c>
      <c r="B326" s="5">
        <v>14.6806640625</v>
      </c>
      <c r="C326" s="5">
        <v>98.911719719999994</v>
      </c>
      <c r="D326" s="5">
        <v>381.80473463999999</v>
      </c>
      <c r="E326" s="5">
        <v>438.44650744</v>
      </c>
      <c r="F326" s="5">
        <v>10.499895759999999</v>
      </c>
      <c r="G326" s="6">
        <v>4.1807683025000006</v>
      </c>
    </row>
    <row r="327" spans="1:7">
      <c r="A327" s="4">
        <v>40015.400697805489</v>
      </c>
      <c r="B327" s="5">
        <v>14.6796875</v>
      </c>
      <c r="C327" s="5">
        <v>99.336262169999998</v>
      </c>
      <c r="D327" s="5">
        <v>381.38019219</v>
      </c>
      <c r="E327" s="5">
        <v>438.02196499000001</v>
      </c>
      <c r="F327" s="5">
        <v>10.466883599999999</v>
      </c>
      <c r="G327" s="6">
        <v>4.2128039000000008</v>
      </c>
    </row>
    <row r="328" spans="1:7">
      <c r="A328" s="4">
        <v>40015.400702583378</v>
      </c>
      <c r="B328" s="5">
        <v>14.681640625</v>
      </c>
      <c r="C328" s="5">
        <v>99.863059879999994</v>
      </c>
      <c r="D328" s="5">
        <v>380.85339448000002</v>
      </c>
      <c r="E328" s="5">
        <v>437.49516728000003</v>
      </c>
      <c r="F328" s="5">
        <v>10.466883599999999</v>
      </c>
      <c r="G328" s="6">
        <v>4.2147570250000008</v>
      </c>
    </row>
    <row r="329" spans="1:7">
      <c r="A329" s="4">
        <v>40015.400707361267</v>
      </c>
      <c r="B329" s="5">
        <v>14.6806640625</v>
      </c>
      <c r="C329" s="5">
        <v>100.23984170999999</v>
      </c>
      <c r="D329" s="5">
        <v>380.47661264999999</v>
      </c>
      <c r="E329" s="5">
        <v>437.11838545000001</v>
      </c>
      <c r="F329" s="5">
        <v>10.466883599999999</v>
      </c>
      <c r="G329" s="6">
        <v>4.2137804625000008</v>
      </c>
    </row>
    <row r="330" spans="1:7">
      <c r="A330" s="4">
        <v>40015.400712139155</v>
      </c>
      <c r="B330" s="5">
        <v>14.6796875</v>
      </c>
      <c r="C330" s="5">
        <v>100.6973412</v>
      </c>
      <c r="D330" s="5">
        <v>380.01911316000002</v>
      </c>
      <c r="E330" s="5">
        <v>436.66088596000003</v>
      </c>
      <c r="F330" s="5">
        <v>10.46754142</v>
      </c>
      <c r="G330" s="6">
        <v>4.2121460800000001</v>
      </c>
    </row>
    <row r="331" spans="1:7">
      <c r="A331" s="4">
        <v>40015.400716917044</v>
      </c>
      <c r="B331" s="5">
        <v>14.6796875</v>
      </c>
      <c r="C331" s="5">
        <v>101.12199896</v>
      </c>
      <c r="D331" s="5">
        <v>379.59445540000002</v>
      </c>
      <c r="E331" s="5">
        <v>436.23622820000003</v>
      </c>
      <c r="F331" s="5">
        <v>10.434603429999999</v>
      </c>
      <c r="G331" s="6">
        <v>4.2450840700000008</v>
      </c>
    </row>
    <row r="332" spans="1:7">
      <c r="A332" s="4">
        <v>40015.400721694932</v>
      </c>
      <c r="B332" s="5">
        <v>14.6787109375</v>
      </c>
      <c r="C332" s="5">
        <v>101.56598271999999</v>
      </c>
      <c r="D332" s="5">
        <v>379.15047163999998</v>
      </c>
      <c r="E332" s="5">
        <v>435.79224443999999</v>
      </c>
      <c r="F332" s="5">
        <v>10.434603429999999</v>
      </c>
      <c r="G332" s="6">
        <v>4.2441075075000008</v>
      </c>
    </row>
    <row r="333" spans="1:7">
      <c r="A333" s="4">
        <v>40015.400726472821</v>
      </c>
      <c r="B333" s="5">
        <v>14.677734375</v>
      </c>
      <c r="C333" s="5">
        <v>101.90556569</v>
      </c>
      <c r="D333" s="5">
        <v>378.81088867</v>
      </c>
      <c r="E333" s="5">
        <v>435.45266147000001</v>
      </c>
      <c r="F333" s="5">
        <v>10.434603429999999</v>
      </c>
      <c r="G333" s="6">
        <v>4.2431309450000008</v>
      </c>
    </row>
    <row r="334" spans="1:7">
      <c r="A334" s="4">
        <v>40015.400731250709</v>
      </c>
      <c r="B334" s="5">
        <v>14.6796875</v>
      </c>
      <c r="C334" s="5">
        <v>102.39546934000001</v>
      </c>
      <c r="D334" s="5">
        <v>378.32098501999997</v>
      </c>
      <c r="E334" s="5">
        <v>434.96275781999998</v>
      </c>
      <c r="F334" s="5">
        <v>10.434603429999999</v>
      </c>
      <c r="G334" s="6">
        <v>4.2450840700000008</v>
      </c>
    </row>
    <row r="335" spans="1:7">
      <c r="A335" s="4">
        <v>40015.400736028598</v>
      </c>
      <c r="B335" s="5">
        <v>14.6787109375</v>
      </c>
      <c r="C335" s="5">
        <v>102.80999444</v>
      </c>
      <c r="D335" s="5">
        <v>377.90645991999997</v>
      </c>
      <c r="E335" s="5">
        <v>434.54823271999999</v>
      </c>
      <c r="F335" s="5">
        <v>10.328181450000001</v>
      </c>
      <c r="G335" s="6">
        <v>4.3505294874999993</v>
      </c>
    </row>
    <row r="336" spans="1:7">
      <c r="A336" s="4">
        <v>40015.400740806486</v>
      </c>
      <c r="B336" s="5">
        <v>14.6787109375</v>
      </c>
      <c r="C336" s="5">
        <v>103.34684279</v>
      </c>
      <c r="D336" s="5">
        <v>377.36961157000002</v>
      </c>
      <c r="E336" s="5">
        <v>434.01138437000003</v>
      </c>
      <c r="F336" s="5">
        <v>10.328181450000001</v>
      </c>
      <c r="G336" s="6">
        <v>4.3505294874999993</v>
      </c>
    </row>
    <row r="337" spans="1:7">
      <c r="A337" s="4">
        <v>40015.400745584375</v>
      </c>
      <c r="B337" s="5">
        <v>14.677734375</v>
      </c>
      <c r="C337" s="5">
        <v>103.84655289</v>
      </c>
      <c r="D337" s="5">
        <v>376.86990147</v>
      </c>
      <c r="E337" s="5">
        <v>433.51167427000001</v>
      </c>
      <c r="F337" s="5">
        <v>10.361175579999999</v>
      </c>
      <c r="G337" s="6">
        <v>4.3165587950000006</v>
      </c>
    </row>
    <row r="338" spans="1:7">
      <c r="A338" s="4">
        <v>40015.400750362263</v>
      </c>
      <c r="B338" s="5">
        <v>14.6767578125</v>
      </c>
      <c r="C338" s="5">
        <v>104.26443783000001</v>
      </c>
      <c r="D338" s="5">
        <v>376.45201652999998</v>
      </c>
      <c r="E338" s="5">
        <v>433.09378932999999</v>
      </c>
      <c r="F338" s="5">
        <v>10.361175579999999</v>
      </c>
      <c r="G338" s="6">
        <v>4.3155822325000006</v>
      </c>
    </row>
    <row r="339" spans="1:7">
      <c r="A339" s="4">
        <v>40015.400755140152</v>
      </c>
      <c r="B339" s="5">
        <v>14.6787109375</v>
      </c>
      <c r="C339" s="5">
        <v>104.75851604</v>
      </c>
      <c r="D339" s="5">
        <v>375.95793831999998</v>
      </c>
      <c r="E339" s="5">
        <v>432.59971111999999</v>
      </c>
      <c r="F339" s="5">
        <v>10.361175579999999</v>
      </c>
      <c r="G339" s="6">
        <v>4.3175353575000006</v>
      </c>
    </row>
    <row r="340" spans="1:7">
      <c r="A340" s="4">
        <v>40015.40075991804</v>
      </c>
      <c r="B340" s="5">
        <v>14.677734375</v>
      </c>
      <c r="C340" s="5">
        <v>105.15924164</v>
      </c>
      <c r="D340" s="5">
        <v>375.55721272</v>
      </c>
      <c r="E340" s="5">
        <v>432.19898552000001</v>
      </c>
      <c r="F340" s="5">
        <v>10.328181450000001</v>
      </c>
      <c r="G340" s="6">
        <v>4.3495529249999993</v>
      </c>
    </row>
    <row r="341" spans="1:7">
      <c r="A341" s="4">
        <v>40015.400764695929</v>
      </c>
      <c r="B341" s="5">
        <v>14.677734375</v>
      </c>
      <c r="C341" s="5">
        <v>105.61823851</v>
      </c>
      <c r="D341" s="5">
        <v>375.09821584999997</v>
      </c>
      <c r="E341" s="5">
        <v>431.73998864999999</v>
      </c>
      <c r="F341" s="5">
        <v>10.361175579999999</v>
      </c>
      <c r="G341" s="6">
        <v>4.3165587950000006</v>
      </c>
    </row>
    <row r="342" spans="1:7">
      <c r="A342" s="4">
        <v>40015.400769473817</v>
      </c>
      <c r="B342" s="5">
        <v>14.6767578125</v>
      </c>
      <c r="C342" s="5">
        <v>106.03159109000001</v>
      </c>
      <c r="D342" s="5">
        <v>374.68486326999999</v>
      </c>
      <c r="E342" s="5">
        <v>431.32663607000001</v>
      </c>
      <c r="F342" s="5">
        <v>10.361175579999999</v>
      </c>
      <c r="G342" s="6">
        <v>4.3155822325000006</v>
      </c>
    </row>
    <row r="343" spans="1:7">
      <c r="A343" s="4">
        <v>40015.400774251706</v>
      </c>
      <c r="B343" s="5">
        <v>14.67578125</v>
      </c>
      <c r="C343" s="5">
        <v>106.60514903000001</v>
      </c>
      <c r="D343" s="5">
        <v>374.11130532999999</v>
      </c>
      <c r="E343" s="5">
        <v>430.75307813000001</v>
      </c>
      <c r="F343" s="5">
        <v>10.361175579999999</v>
      </c>
      <c r="G343" s="6">
        <v>4.3146056700000006</v>
      </c>
    </row>
    <row r="344" spans="1:7">
      <c r="A344" s="4">
        <v>40015.400779029595</v>
      </c>
      <c r="B344" s="5">
        <v>14.67578125</v>
      </c>
      <c r="C344" s="5">
        <v>107.03474926</v>
      </c>
      <c r="D344" s="5">
        <v>373.68170509999999</v>
      </c>
      <c r="E344" s="5">
        <v>430.3234779</v>
      </c>
      <c r="F344" s="5">
        <v>10.32847802</v>
      </c>
      <c r="G344" s="6">
        <v>4.3473032299999996</v>
      </c>
    </row>
    <row r="345" spans="1:7">
      <c r="A345" s="4">
        <v>40015.400783807483</v>
      </c>
      <c r="B345" s="5">
        <v>14.6767578125</v>
      </c>
      <c r="C345" s="5">
        <v>107.44864307</v>
      </c>
      <c r="D345" s="5">
        <v>373.26781129</v>
      </c>
      <c r="E345" s="5">
        <v>429.90958409000001</v>
      </c>
      <c r="F345" s="5">
        <v>10.29555803</v>
      </c>
      <c r="G345" s="6">
        <v>4.3811997824999995</v>
      </c>
    </row>
    <row r="346" spans="1:7">
      <c r="A346" s="4">
        <v>40015.400788585372</v>
      </c>
      <c r="B346" s="5">
        <v>14.67578125</v>
      </c>
      <c r="C346" s="5">
        <v>107.91960168</v>
      </c>
      <c r="D346" s="5">
        <v>372.79685268000003</v>
      </c>
      <c r="E346" s="5">
        <v>429.43862548000004</v>
      </c>
      <c r="F346" s="5">
        <v>10.29555803</v>
      </c>
      <c r="G346" s="6">
        <v>4.3802232199999995</v>
      </c>
    </row>
    <row r="347" spans="1:7">
      <c r="A347" s="4">
        <v>40015.40079336326</v>
      </c>
      <c r="B347" s="5">
        <v>14.67578125</v>
      </c>
      <c r="C347" s="5">
        <v>108.41018226</v>
      </c>
      <c r="D347" s="5">
        <v>372.3062721</v>
      </c>
      <c r="E347" s="5">
        <v>428.94804490000001</v>
      </c>
      <c r="F347" s="5">
        <v>10.29555803</v>
      </c>
      <c r="G347" s="6">
        <v>4.3802232199999995</v>
      </c>
    </row>
    <row r="348" spans="1:7">
      <c r="A348" s="4">
        <v>40015.400798141149</v>
      </c>
      <c r="B348" s="5">
        <v>14.6748046875</v>
      </c>
      <c r="C348" s="5">
        <v>108.87244036</v>
      </c>
      <c r="D348" s="5">
        <v>371.84401400000002</v>
      </c>
      <c r="E348" s="5">
        <v>428.48578680000003</v>
      </c>
      <c r="F348" s="5">
        <v>10.262711919999999</v>
      </c>
      <c r="G348" s="6">
        <v>4.4120927675000008</v>
      </c>
    </row>
    <row r="349" spans="1:7">
      <c r="A349" s="4">
        <v>40015.400802919037</v>
      </c>
      <c r="B349" s="5">
        <v>14.6748046875</v>
      </c>
      <c r="C349" s="5">
        <v>109.30943967</v>
      </c>
      <c r="D349" s="5">
        <v>371.40701468999998</v>
      </c>
      <c r="E349" s="5">
        <v>428.04878749</v>
      </c>
      <c r="F349" s="5">
        <v>10.29555803</v>
      </c>
      <c r="G349" s="6">
        <v>4.3792466574999995</v>
      </c>
    </row>
    <row r="350" spans="1:7">
      <c r="A350" s="4">
        <v>40015.400807696926</v>
      </c>
      <c r="B350" s="5">
        <v>14.67578125</v>
      </c>
      <c r="C350" s="5">
        <v>109.73636163</v>
      </c>
      <c r="D350" s="5">
        <v>370.98009273000002</v>
      </c>
      <c r="E350" s="5">
        <v>427.62186553000004</v>
      </c>
      <c r="F350" s="5">
        <v>10.29555803</v>
      </c>
      <c r="G350" s="6">
        <v>4.3802232199999995</v>
      </c>
    </row>
    <row r="351" spans="1:7">
      <c r="A351" s="4">
        <v>40015.400812474814</v>
      </c>
      <c r="B351" s="5">
        <v>14.6748046875</v>
      </c>
      <c r="C351" s="5">
        <v>109.73636163</v>
      </c>
      <c r="D351" s="5">
        <v>370.98009273000002</v>
      </c>
      <c r="E351" s="5">
        <v>427.62186553000004</v>
      </c>
      <c r="F351" s="5">
        <v>10.29555803</v>
      </c>
      <c r="G351" s="6">
        <v>4.3792466574999995</v>
      </c>
    </row>
    <row r="352" spans="1:7">
      <c r="A352" s="4">
        <v>40015.400817252703</v>
      </c>
      <c r="B352" s="5">
        <v>14.6748046875</v>
      </c>
      <c r="C352" s="5">
        <v>110.60306762</v>
      </c>
      <c r="D352" s="5">
        <v>370.11338674000001</v>
      </c>
      <c r="E352" s="5">
        <v>426.75515954000002</v>
      </c>
      <c r="F352" s="5">
        <v>10.328181450000001</v>
      </c>
      <c r="G352" s="6">
        <v>4.3466232374999993</v>
      </c>
    </row>
    <row r="353" spans="1:7">
      <c r="A353" s="4">
        <v>40015.400822030591</v>
      </c>
      <c r="B353" s="5">
        <v>14.673828125</v>
      </c>
      <c r="C353" s="5">
        <v>110.60306762</v>
      </c>
      <c r="D353" s="5">
        <v>370.11338674000001</v>
      </c>
      <c r="E353" s="5">
        <v>426.75515954000002</v>
      </c>
      <c r="F353" s="5">
        <v>10.221337650000001</v>
      </c>
      <c r="G353" s="6">
        <v>4.4524904749999994</v>
      </c>
    </row>
    <row r="354" spans="1:7">
      <c r="A354" s="4">
        <v>40015.40082680848</v>
      </c>
      <c r="B354" s="5">
        <v>14.6728515625</v>
      </c>
      <c r="C354" s="5">
        <v>111.66859616000001</v>
      </c>
      <c r="D354" s="5">
        <v>369.04785820000001</v>
      </c>
      <c r="E354" s="5">
        <v>425.68963100000002</v>
      </c>
      <c r="F354" s="5">
        <v>10.221337650000001</v>
      </c>
      <c r="G354" s="6">
        <v>4.4515139124999994</v>
      </c>
    </row>
    <row r="355" spans="1:7">
      <c r="A355" s="4">
        <v>40015.400831586368</v>
      </c>
      <c r="B355" s="5">
        <v>14.6728515625</v>
      </c>
      <c r="C355" s="5">
        <v>112.26091338000001</v>
      </c>
      <c r="D355" s="5">
        <v>368.45554098000002</v>
      </c>
      <c r="E355" s="5">
        <v>425.09731378000004</v>
      </c>
      <c r="F355" s="5">
        <v>10.221337650000001</v>
      </c>
      <c r="G355" s="6">
        <v>4.4515139124999994</v>
      </c>
    </row>
    <row r="356" spans="1:7">
      <c r="A356" s="4">
        <v>40015.400836364257</v>
      </c>
      <c r="B356" s="5">
        <v>14.673828125</v>
      </c>
      <c r="C356" s="5">
        <v>112.85350346</v>
      </c>
      <c r="D356" s="5">
        <v>367.86295089999999</v>
      </c>
      <c r="E356" s="5">
        <v>424.5047237</v>
      </c>
      <c r="F356" s="5">
        <v>10.221337650000001</v>
      </c>
      <c r="G356" s="6">
        <v>4.4524904749999994</v>
      </c>
    </row>
    <row r="357" spans="1:7">
      <c r="A357" s="4">
        <v>40015.400841142146</v>
      </c>
      <c r="B357" s="5">
        <v>14.673828125</v>
      </c>
      <c r="C357" s="5">
        <v>113.51772461</v>
      </c>
      <c r="D357" s="5">
        <v>367.19872974999998</v>
      </c>
      <c r="E357" s="5">
        <v>423.84050255</v>
      </c>
      <c r="F357" s="5">
        <v>10.221337650000001</v>
      </c>
      <c r="G357" s="6">
        <v>4.4524904749999994</v>
      </c>
    </row>
    <row r="358" spans="1:7">
      <c r="A358" s="4">
        <v>40015.400845920034</v>
      </c>
      <c r="B358" s="5">
        <v>14.6728515625</v>
      </c>
      <c r="C358" s="5">
        <v>114.10316515</v>
      </c>
      <c r="D358" s="5">
        <v>366.61328921</v>
      </c>
      <c r="E358" s="5">
        <v>423.25506201000002</v>
      </c>
      <c r="F358" s="5">
        <v>10.25379292</v>
      </c>
      <c r="G358" s="6">
        <v>4.4190586424999996</v>
      </c>
    </row>
    <row r="359" spans="1:7">
      <c r="A359" s="4">
        <v>40015.400850697923</v>
      </c>
      <c r="B359" s="5">
        <v>14.671875</v>
      </c>
      <c r="C359" s="5">
        <v>114.63988986</v>
      </c>
      <c r="D359" s="5">
        <v>366.07656450000002</v>
      </c>
      <c r="E359" s="5">
        <v>422.71833730000003</v>
      </c>
      <c r="F359" s="5">
        <v>10.221337650000001</v>
      </c>
      <c r="G359" s="6">
        <v>4.4505373499999994</v>
      </c>
    </row>
    <row r="360" spans="1:7">
      <c r="A360" s="4">
        <v>40015.400855475811</v>
      </c>
      <c r="B360" s="5">
        <v>14.671875</v>
      </c>
      <c r="C360" s="5">
        <v>115.23412424999999</v>
      </c>
      <c r="D360" s="5">
        <v>365.48233011000002</v>
      </c>
      <c r="E360" s="5">
        <v>422.12410291000003</v>
      </c>
      <c r="F360" s="5">
        <v>10.18007789</v>
      </c>
      <c r="G360" s="6">
        <v>4.4917971100000003</v>
      </c>
    </row>
    <row r="361" spans="1:7">
      <c r="A361" s="4">
        <v>40015.4008602537</v>
      </c>
      <c r="B361" s="5">
        <v>14.6728515625</v>
      </c>
      <c r="C361" s="5">
        <v>115.80236535</v>
      </c>
      <c r="D361" s="5">
        <v>364.91408901</v>
      </c>
      <c r="E361" s="5">
        <v>421.55586181000001</v>
      </c>
      <c r="F361" s="5">
        <v>10.18007789</v>
      </c>
      <c r="G361" s="6">
        <v>4.4927736725000003</v>
      </c>
    </row>
    <row r="362" spans="1:7">
      <c r="A362" s="4">
        <v>40015.400865031588</v>
      </c>
      <c r="B362" s="5">
        <v>14.671875</v>
      </c>
      <c r="C362" s="5">
        <v>116.28475401999999</v>
      </c>
      <c r="D362" s="5">
        <v>364.43170034000002</v>
      </c>
      <c r="E362" s="5">
        <v>421.07347314000003</v>
      </c>
      <c r="F362" s="5">
        <v>10.146813549999999</v>
      </c>
      <c r="G362" s="6">
        <v>4.5250614500000008</v>
      </c>
    </row>
    <row r="363" spans="1:7">
      <c r="A363" s="4">
        <v>40015.400869809477</v>
      </c>
      <c r="B363" s="5">
        <v>14.671875</v>
      </c>
      <c r="C363" s="5">
        <v>116.87108808000001</v>
      </c>
      <c r="D363" s="5">
        <v>363.84536628000001</v>
      </c>
      <c r="E363" s="5">
        <v>420.48713908000002</v>
      </c>
      <c r="F363" s="5">
        <v>10.146813549999999</v>
      </c>
      <c r="G363" s="6">
        <v>4.5250614500000008</v>
      </c>
    </row>
    <row r="364" spans="1:7">
      <c r="A364" s="4">
        <v>40015.400874587365</v>
      </c>
      <c r="B364" s="5">
        <v>14.6708984375</v>
      </c>
      <c r="C364" s="5">
        <v>117.4382598</v>
      </c>
      <c r="D364" s="5">
        <v>363.27819455999997</v>
      </c>
      <c r="E364" s="5">
        <v>419.91996735999999</v>
      </c>
      <c r="F364" s="5">
        <v>10.1790991</v>
      </c>
      <c r="G364" s="6">
        <v>4.4917993374999998</v>
      </c>
    </row>
    <row r="365" spans="1:7">
      <c r="A365" s="4">
        <v>40015.400879365254</v>
      </c>
      <c r="B365" s="5">
        <v>14.6708984375</v>
      </c>
      <c r="C365" s="5">
        <v>118.02717022</v>
      </c>
      <c r="D365" s="5">
        <v>362.68928413999998</v>
      </c>
      <c r="E365" s="5">
        <v>419.33105694</v>
      </c>
      <c r="F365" s="5">
        <v>10.1790991</v>
      </c>
      <c r="G365" s="6">
        <v>4.4917993374999998</v>
      </c>
    </row>
    <row r="366" spans="1:7">
      <c r="A366" s="4">
        <v>40015.400884143142</v>
      </c>
      <c r="B366" s="5">
        <v>14.669921875</v>
      </c>
      <c r="C366" s="5">
        <v>118.77741644</v>
      </c>
      <c r="D366" s="5">
        <v>361.93903792000003</v>
      </c>
      <c r="E366" s="5">
        <v>418.58081072000004</v>
      </c>
      <c r="F366" s="5">
        <v>10.1781203</v>
      </c>
      <c r="G366" s="6">
        <v>4.4918015750000002</v>
      </c>
    </row>
    <row r="367" spans="1:7">
      <c r="A367" s="4">
        <v>40015.400888921031</v>
      </c>
      <c r="B367" s="5">
        <v>14.6708984375</v>
      </c>
      <c r="C367" s="5">
        <v>119.57722217</v>
      </c>
      <c r="D367" s="5">
        <v>361.13923219000003</v>
      </c>
      <c r="E367" s="5">
        <v>417.78100499000004</v>
      </c>
      <c r="F367" s="5">
        <v>10.17781914</v>
      </c>
      <c r="G367" s="6">
        <v>4.4930792974999996</v>
      </c>
    </row>
    <row r="368" spans="1:7">
      <c r="A368" s="4">
        <v>40015.400893698919</v>
      </c>
      <c r="B368" s="5">
        <v>14.6708984375</v>
      </c>
      <c r="C368" s="5">
        <v>120.34622944</v>
      </c>
      <c r="D368" s="5">
        <v>360.37022492</v>
      </c>
      <c r="E368" s="5">
        <v>417.01199772000001</v>
      </c>
      <c r="F368" s="5">
        <v>10.18450284</v>
      </c>
      <c r="G368" s="6">
        <v>4.4863955974999996</v>
      </c>
    </row>
    <row r="369" spans="1:7">
      <c r="A369" s="4">
        <v>40015.400898476808</v>
      </c>
      <c r="B369" s="5">
        <v>14.669921875</v>
      </c>
      <c r="C369" s="5">
        <v>121.13701694</v>
      </c>
      <c r="D369" s="5">
        <v>359.57943741999998</v>
      </c>
      <c r="E369" s="5">
        <v>416.22121021999999</v>
      </c>
      <c r="F369" s="5">
        <v>10.18450284</v>
      </c>
      <c r="G369" s="6">
        <v>4.4854190349999996</v>
      </c>
    </row>
    <row r="370" spans="1:7">
      <c r="A370" s="4">
        <v>40015.400903254696</v>
      </c>
      <c r="B370" s="5">
        <v>14.6689453125</v>
      </c>
      <c r="C370" s="5">
        <v>121.13701694</v>
      </c>
      <c r="D370" s="5">
        <v>359.57943741999998</v>
      </c>
      <c r="E370" s="5">
        <v>416.22121021999999</v>
      </c>
      <c r="F370" s="5">
        <v>10.18450284</v>
      </c>
      <c r="G370" s="6">
        <v>4.4844424724999996</v>
      </c>
    </row>
    <row r="371" spans="1:7">
      <c r="A371" s="4">
        <v>40015.400908032585</v>
      </c>
      <c r="B371" s="5">
        <v>14.6689453125</v>
      </c>
      <c r="C371" s="5">
        <v>122.57455773</v>
      </c>
      <c r="D371" s="5">
        <v>358.14189663000002</v>
      </c>
      <c r="E371" s="5">
        <v>414.78366943000003</v>
      </c>
      <c r="F371" s="5">
        <v>10.22458475</v>
      </c>
      <c r="G371" s="6">
        <v>4.4443605625</v>
      </c>
    </row>
    <row r="372" spans="1:7">
      <c r="A372" s="4">
        <v>40015.400912810474</v>
      </c>
      <c r="B372" s="5">
        <v>14.669921875</v>
      </c>
      <c r="C372" s="5">
        <v>123.2886558</v>
      </c>
      <c r="D372" s="5">
        <v>357.42779855999999</v>
      </c>
      <c r="E372" s="5">
        <v>414.06957136</v>
      </c>
      <c r="F372" s="5">
        <v>10.25640405</v>
      </c>
      <c r="G372" s="6">
        <v>4.4135178249999996</v>
      </c>
    </row>
    <row r="373" spans="1:7">
      <c r="A373" s="4">
        <v>40015.400917588362</v>
      </c>
      <c r="B373" s="5">
        <v>14.669921875</v>
      </c>
      <c r="C373" s="5">
        <v>123.97804363</v>
      </c>
      <c r="D373" s="5">
        <v>356.73841073</v>
      </c>
      <c r="E373" s="5">
        <v>413.38018353000001</v>
      </c>
      <c r="F373" s="5">
        <v>10.25640405</v>
      </c>
      <c r="G373" s="6">
        <v>4.4135178249999996</v>
      </c>
    </row>
    <row r="374" spans="1:7">
      <c r="A374" s="4">
        <v>40015.400922366251</v>
      </c>
      <c r="B374" s="5">
        <v>14.6689453125</v>
      </c>
      <c r="C374" s="5">
        <v>124.77610786</v>
      </c>
      <c r="D374" s="5">
        <v>355.94034650000003</v>
      </c>
      <c r="E374" s="5">
        <v>412.58211930000004</v>
      </c>
      <c r="F374" s="5">
        <v>10.25640405</v>
      </c>
      <c r="G374" s="6">
        <v>4.4125412624999996</v>
      </c>
    </row>
    <row r="375" spans="1:7">
      <c r="A375" s="4">
        <v>40015.400927144139</v>
      </c>
      <c r="B375" s="5">
        <v>14.66796875</v>
      </c>
      <c r="C375" s="5">
        <v>125.60814698</v>
      </c>
      <c r="D375" s="5">
        <v>355.10830737999999</v>
      </c>
      <c r="E375" s="5">
        <v>411.75008018</v>
      </c>
      <c r="F375" s="5">
        <v>10.150905030000001</v>
      </c>
      <c r="G375" s="6">
        <v>4.5170637199999994</v>
      </c>
    </row>
    <row r="376" spans="1:7">
      <c r="A376" s="4">
        <v>40015.400931922028</v>
      </c>
      <c r="B376" s="5">
        <v>14.66796875</v>
      </c>
      <c r="C376" s="5">
        <v>126.32463061</v>
      </c>
      <c r="D376" s="5">
        <v>354.39182375000001</v>
      </c>
      <c r="E376" s="5">
        <v>411.03359655000003</v>
      </c>
      <c r="F376" s="5">
        <v>10.150905030000001</v>
      </c>
      <c r="G376" s="6">
        <v>4.5170637199999994</v>
      </c>
    </row>
    <row r="377" spans="1:7">
      <c r="A377" s="4">
        <v>40015.400936699916</v>
      </c>
      <c r="B377" s="5">
        <v>14.666015625</v>
      </c>
      <c r="C377" s="5">
        <v>127.19379987000001</v>
      </c>
      <c r="D377" s="5">
        <v>353.52265448999998</v>
      </c>
      <c r="E377" s="5">
        <v>410.16442728999999</v>
      </c>
      <c r="F377" s="5">
        <v>10.182546930000001</v>
      </c>
      <c r="G377" s="6">
        <v>4.4834686949999991</v>
      </c>
    </row>
    <row r="378" spans="1:7">
      <c r="A378" s="4">
        <v>40015.400941477805</v>
      </c>
      <c r="B378" s="5">
        <v>14.6669921875</v>
      </c>
      <c r="C378" s="5">
        <v>127.93657158000001</v>
      </c>
      <c r="D378" s="5">
        <v>352.77988277999998</v>
      </c>
      <c r="E378" s="5">
        <v>409.42165557999999</v>
      </c>
      <c r="F378" s="5">
        <v>10.107897919999999</v>
      </c>
      <c r="G378" s="6">
        <v>4.5590942675000008</v>
      </c>
    </row>
    <row r="379" spans="1:7">
      <c r="A379" s="4">
        <v>40015.400946255693</v>
      </c>
      <c r="B379" s="5">
        <v>14.6669921875</v>
      </c>
      <c r="C379" s="5">
        <v>128.57162695</v>
      </c>
      <c r="D379" s="5">
        <v>352.14482741</v>
      </c>
      <c r="E379" s="5">
        <v>408.78660021000002</v>
      </c>
      <c r="F379" s="5">
        <v>10.04406221</v>
      </c>
      <c r="G379" s="6">
        <v>4.6229299775000001</v>
      </c>
    </row>
    <row r="380" spans="1:7">
      <c r="A380" s="4">
        <v>40015.400951033582</v>
      </c>
      <c r="B380" s="5">
        <v>14.666015625</v>
      </c>
      <c r="C380" s="5">
        <v>129.32437870000001</v>
      </c>
      <c r="D380" s="5">
        <v>351.39207565999999</v>
      </c>
      <c r="E380" s="5">
        <v>408.03384846</v>
      </c>
      <c r="F380" s="5">
        <v>10.04406221</v>
      </c>
      <c r="G380" s="6">
        <v>4.6219534150000001</v>
      </c>
    </row>
    <row r="381" spans="1:7">
      <c r="A381" s="4">
        <v>40015.40095581147</v>
      </c>
      <c r="B381" s="5">
        <v>14.666015625</v>
      </c>
      <c r="C381" s="5">
        <v>130.14920735000001</v>
      </c>
      <c r="D381" s="5">
        <v>350.56724700999996</v>
      </c>
      <c r="E381" s="5">
        <v>407.20901980999997</v>
      </c>
      <c r="F381" s="5">
        <v>10.07643343</v>
      </c>
      <c r="G381" s="6">
        <v>4.5895821950000002</v>
      </c>
    </row>
    <row r="382" spans="1:7">
      <c r="A382" s="4">
        <v>40015.400960589359</v>
      </c>
      <c r="B382" s="5">
        <v>14.6650390625</v>
      </c>
      <c r="C382" s="5">
        <v>130.95380072</v>
      </c>
      <c r="D382" s="5">
        <v>349.76265364</v>
      </c>
      <c r="E382" s="5">
        <v>406.40442644000001</v>
      </c>
      <c r="F382" s="5">
        <v>10.07643343</v>
      </c>
      <c r="G382" s="6">
        <v>4.5886056325000002</v>
      </c>
    </row>
    <row r="383" spans="1:7">
      <c r="A383" s="4">
        <v>40015.400965367247</v>
      </c>
      <c r="B383" s="5">
        <v>14.666015625</v>
      </c>
      <c r="C383" s="5">
        <v>131.83923347999999</v>
      </c>
      <c r="D383" s="5">
        <v>348.87722087999998</v>
      </c>
      <c r="E383" s="5">
        <v>405.51899367999999</v>
      </c>
      <c r="F383" s="5">
        <v>9.9308355800000001</v>
      </c>
      <c r="G383" s="6">
        <v>4.7351800449999999</v>
      </c>
    </row>
    <row r="384" spans="1:7">
      <c r="A384" s="4">
        <v>40015.400970145136</v>
      </c>
      <c r="B384" s="5">
        <v>14.666015625</v>
      </c>
      <c r="C384" s="5">
        <v>132.76626551000001</v>
      </c>
      <c r="D384" s="5">
        <v>347.95018885000002</v>
      </c>
      <c r="E384" s="5">
        <v>404.59196165000003</v>
      </c>
      <c r="F384" s="5">
        <v>9.9629262099999991</v>
      </c>
      <c r="G384" s="6">
        <v>4.7030894150000009</v>
      </c>
    </row>
    <row r="385" spans="1:7">
      <c r="A385" s="4">
        <v>40015.400974923024</v>
      </c>
      <c r="B385" s="5">
        <v>14.6650390625</v>
      </c>
      <c r="C385" s="5">
        <v>133.51433736000001</v>
      </c>
      <c r="D385" s="5">
        <v>347.20211699999999</v>
      </c>
      <c r="E385" s="5">
        <v>403.8438898</v>
      </c>
      <c r="F385" s="5">
        <v>9.9629262099999991</v>
      </c>
      <c r="G385" s="6">
        <v>4.7021128525000009</v>
      </c>
    </row>
    <row r="386" spans="1:7">
      <c r="A386" s="4">
        <v>40015.400979700913</v>
      </c>
      <c r="B386" s="5">
        <v>14.6640625</v>
      </c>
      <c r="C386" s="5">
        <v>134.36459055</v>
      </c>
      <c r="D386" s="5">
        <v>346.35186381</v>
      </c>
      <c r="E386" s="5">
        <v>402.99363661000001</v>
      </c>
      <c r="F386" s="5">
        <v>9.9626181500000008</v>
      </c>
      <c r="G386" s="6">
        <v>4.7014443499999992</v>
      </c>
    </row>
    <row r="387" spans="1:7">
      <c r="A387" s="4">
        <v>40015.400984478802</v>
      </c>
      <c r="B387" s="5">
        <v>14.6640625</v>
      </c>
      <c r="C387" s="5">
        <v>135.04738162999999</v>
      </c>
      <c r="D387" s="5">
        <v>345.66907273000004</v>
      </c>
      <c r="E387" s="5">
        <v>402.31084553000005</v>
      </c>
      <c r="F387" s="5">
        <v>10.004525020000001</v>
      </c>
      <c r="G387" s="6">
        <v>4.6595374799999991</v>
      </c>
    </row>
    <row r="388" spans="1:7">
      <c r="A388" s="4">
        <v>40015.40098925669</v>
      </c>
      <c r="B388" s="5">
        <v>14.6630859375</v>
      </c>
      <c r="C388" s="5">
        <v>135.651432</v>
      </c>
      <c r="D388" s="5">
        <v>345.06502236</v>
      </c>
      <c r="E388" s="5">
        <v>401.70679516000001</v>
      </c>
      <c r="F388" s="5">
        <v>9.9706442800000001</v>
      </c>
      <c r="G388" s="6">
        <v>4.6924416574999999</v>
      </c>
    </row>
    <row r="389" spans="1:7">
      <c r="A389" s="4">
        <v>40015.400994034579</v>
      </c>
      <c r="B389" s="5">
        <v>14.6650390625</v>
      </c>
      <c r="C389" s="5">
        <v>136.50572295000001</v>
      </c>
      <c r="D389" s="5">
        <v>344.21073140999999</v>
      </c>
      <c r="E389" s="5">
        <v>400.85250421000001</v>
      </c>
      <c r="F389" s="5">
        <v>10.01008524</v>
      </c>
      <c r="G389" s="6">
        <v>4.6549538224999996</v>
      </c>
    </row>
    <row r="390" spans="1:7">
      <c r="A390" s="4">
        <v>40015.400998812467</v>
      </c>
      <c r="B390" s="5">
        <v>14.6640625</v>
      </c>
      <c r="C390" s="5">
        <v>137.17108575</v>
      </c>
      <c r="D390" s="5">
        <v>343.54536860999997</v>
      </c>
      <c r="E390" s="5">
        <v>400.18714140999998</v>
      </c>
      <c r="F390" s="5">
        <v>10.01008524</v>
      </c>
      <c r="G390" s="6">
        <v>4.6539772599999996</v>
      </c>
    </row>
    <row r="391" spans="1:7">
      <c r="A391" s="4">
        <v>40015.401003590356</v>
      </c>
      <c r="B391" s="5">
        <v>14.6630859375</v>
      </c>
      <c r="C391" s="5">
        <v>137.9545071</v>
      </c>
      <c r="D391" s="5">
        <v>342.76194726</v>
      </c>
      <c r="E391" s="5">
        <v>399.40372006000001</v>
      </c>
      <c r="F391" s="5">
        <v>10.01008524</v>
      </c>
      <c r="G391" s="6">
        <v>4.6530006974999996</v>
      </c>
    </row>
    <row r="392" spans="1:7">
      <c r="A392" s="4">
        <v>40015.401008368244</v>
      </c>
      <c r="B392" s="5">
        <v>14.6630859375</v>
      </c>
      <c r="C392" s="5">
        <v>137.9545071</v>
      </c>
      <c r="D392" s="5">
        <v>342.76194726</v>
      </c>
      <c r="E392" s="5">
        <v>399.40372006000001</v>
      </c>
      <c r="F392" s="5">
        <v>10.01008524</v>
      </c>
      <c r="G392" s="6">
        <v>4.6530006974999996</v>
      </c>
    </row>
    <row r="393" spans="1:7">
      <c r="A393" s="4">
        <v>40015.401013146133</v>
      </c>
      <c r="B393" s="5">
        <v>14.662109375</v>
      </c>
      <c r="C393" s="5">
        <v>139.43774218999999</v>
      </c>
      <c r="D393" s="5">
        <v>341.27871217000001</v>
      </c>
      <c r="E393" s="5">
        <v>397.92048497000002</v>
      </c>
      <c r="F393" s="5">
        <v>9.9947916499999998</v>
      </c>
      <c r="G393" s="6">
        <v>4.6673177250000002</v>
      </c>
    </row>
    <row r="394" spans="1:7">
      <c r="A394" s="4">
        <v>40015.401017924021</v>
      </c>
      <c r="B394" s="5">
        <v>14.6630859375</v>
      </c>
      <c r="C394" s="5">
        <v>140.22494691</v>
      </c>
      <c r="D394" s="5">
        <v>340.49150744999997</v>
      </c>
      <c r="E394" s="5">
        <v>397.13328024999998</v>
      </c>
      <c r="F394" s="5">
        <v>9.9947916499999998</v>
      </c>
      <c r="G394" s="6">
        <v>4.6682942875000002</v>
      </c>
    </row>
    <row r="395" spans="1:7">
      <c r="A395" s="4">
        <v>40015.40102270191</v>
      </c>
      <c r="B395" s="5">
        <v>14.6630859375</v>
      </c>
      <c r="C395" s="5">
        <v>141.07793090000001</v>
      </c>
      <c r="D395" s="5">
        <v>339.63852345999999</v>
      </c>
      <c r="E395" s="5">
        <v>396.28029626</v>
      </c>
      <c r="F395" s="5">
        <v>9.9626181500000008</v>
      </c>
      <c r="G395" s="6">
        <v>4.7004677874999992</v>
      </c>
    </row>
    <row r="396" spans="1:7">
      <c r="A396" s="4">
        <v>40015.401027479798</v>
      </c>
      <c r="B396" s="5">
        <v>14.662109375</v>
      </c>
      <c r="C396" s="5">
        <v>141.80228224000001</v>
      </c>
      <c r="D396" s="5">
        <v>338.91417211999999</v>
      </c>
      <c r="E396" s="5">
        <v>395.55594492</v>
      </c>
      <c r="F396" s="5">
        <v>9.8557702299999992</v>
      </c>
      <c r="G396" s="6">
        <v>4.8063391450000008</v>
      </c>
    </row>
    <row r="397" spans="1:7">
      <c r="A397" s="4">
        <v>40015.401032257687</v>
      </c>
      <c r="B397" s="5">
        <v>14.662109375</v>
      </c>
      <c r="C397" s="5">
        <v>142.61451206000001</v>
      </c>
      <c r="D397" s="5">
        <v>338.10194230000002</v>
      </c>
      <c r="E397" s="5">
        <v>394.74371510000003</v>
      </c>
      <c r="F397" s="5">
        <v>9.8564713899999994</v>
      </c>
      <c r="G397" s="6">
        <v>4.8056379850000006</v>
      </c>
    </row>
    <row r="398" spans="1:7">
      <c r="A398" s="4">
        <v>40015.401037035575</v>
      </c>
      <c r="B398" s="5">
        <v>14.6611328125</v>
      </c>
      <c r="C398" s="5">
        <v>143.49657070000001</v>
      </c>
      <c r="D398" s="5">
        <v>337.21988365999999</v>
      </c>
      <c r="E398" s="5">
        <v>393.86165646000001</v>
      </c>
      <c r="F398" s="5">
        <v>9.8564713899999994</v>
      </c>
      <c r="G398" s="6">
        <v>4.8046614225000006</v>
      </c>
    </row>
    <row r="399" spans="1:7">
      <c r="A399" s="4">
        <v>40015.401041813464</v>
      </c>
      <c r="B399" s="5">
        <v>14.66015625</v>
      </c>
      <c r="C399" s="5">
        <v>144.17087393</v>
      </c>
      <c r="D399" s="5">
        <v>336.54558042999997</v>
      </c>
      <c r="E399" s="5">
        <v>393.18735322999999</v>
      </c>
      <c r="F399" s="5">
        <v>9.8619021</v>
      </c>
      <c r="G399" s="6">
        <v>4.79825415</v>
      </c>
    </row>
    <row r="400" spans="1:7">
      <c r="A400" s="4">
        <v>40015.401046591352</v>
      </c>
      <c r="B400" s="5">
        <v>14.662109375</v>
      </c>
      <c r="C400" s="5">
        <v>144.93522096000001</v>
      </c>
      <c r="D400" s="5">
        <v>335.78123340000002</v>
      </c>
      <c r="E400" s="5">
        <v>392.42300620000003</v>
      </c>
      <c r="F400" s="5">
        <v>9.7472668700000007</v>
      </c>
      <c r="G400" s="6">
        <v>4.9148425049999993</v>
      </c>
    </row>
    <row r="401" spans="1:7">
      <c r="A401" s="4">
        <v>40015.401051369241</v>
      </c>
      <c r="B401" s="5">
        <v>14.6611328125</v>
      </c>
      <c r="C401" s="5">
        <v>145.74992243</v>
      </c>
      <c r="D401" s="5">
        <v>334.96653192999997</v>
      </c>
      <c r="E401" s="5">
        <v>391.60830472999999</v>
      </c>
      <c r="F401" s="5">
        <v>9.6721610299999998</v>
      </c>
      <c r="G401" s="6">
        <v>4.9889717825000002</v>
      </c>
    </row>
    <row r="402" spans="1:7">
      <c r="A402" s="4">
        <v>40015.40105614713</v>
      </c>
      <c r="B402" s="5">
        <v>14.66015625</v>
      </c>
      <c r="C402" s="5">
        <v>146.56046167</v>
      </c>
      <c r="D402" s="5">
        <v>334.15599269000001</v>
      </c>
      <c r="E402" s="5">
        <v>390.79776549000002</v>
      </c>
      <c r="F402" s="5">
        <v>9.6802888300000003</v>
      </c>
      <c r="G402" s="6">
        <v>4.9798674199999997</v>
      </c>
    </row>
    <row r="403" spans="1:7">
      <c r="A403" s="4">
        <v>40015.401060925018</v>
      </c>
      <c r="B403" s="5">
        <v>14.66015625</v>
      </c>
      <c r="C403" s="5">
        <v>147.42683409</v>
      </c>
      <c r="D403" s="5">
        <v>333.28962027</v>
      </c>
      <c r="E403" s="5">
        <v>389.93139307000001</v>
      </c>
      <c r="F403" s="5">
        <v>9.5046833999999993</v>
      </c>
      <c r="G403" s="6">
        <v>5.1554728500000007</v>
      </c>
    </row>
    <row r="404" spans="1:7">
      <c r="A404" s="4">
        <v>40015.401065702907</v>
      </c>
      <c r="B404" s="5">
        <v>14.6591796875</v>
      </c>
      <c r="C404" s="5">
        <v>148.26346742999999</v>
      </c>
      <c r="D404" s="5">
        <v>332.45298693000001</v>
      </c>
      <c r="E404" s="5">
        <v>389.09475973000002</v>
      </c>
      <c r="F404" s="5">
        <v>9.4399375899999995</v>
      </c>
      <c r="G404" s="6">
        <v>5.2192420975000005</v>
      </c>
    </row>
    <row r="405" spans="1:7">
      <c r="A405" s="4">
        <v>40015.401070480795</v>
      </c>
      <c r="B405" s="5">
        <v>14.66015625</v>
      </c>
      <c r="C405" s="5">
        <v>149.14619644999999</v>
      </c>
      <c r="D405" s="5">
        <v>331.57025791000001</v>
      </c>
      <c r="E405" s="5">
        <v>388.21203071000002</v>
      </c>
      <c r="F405" s="5">
        <v>9.4399375899999995</v>
      </c>
      <c r="G405" s="6">
        <v>5.2202186600000005</v>
      </c>
    </row>
    <row r="406" spans="1:7">
      <c r="A406" s="4">
        <v>40015.401075258684</v>
      </c>
      <c r="B406" s="5">
        <v>14.66015625</v>
      </c>
      <c r="C406" s="5">
        <v>150.12835548999999</v>
      </c>
      <c r="D406" s="5">
        <v>330.58809887000001</v>
      </c>
      <c r="E406" s="5">
        <v>387.22987167000002</v>
      </c>
      <c r="F406" s="5">
        <v>9.3416880100000004</v>
      </c>
      <c r="G406" s="6">
        <v>5.3184682399999996</v>
      </c>
    </row>
    <row r="407" spans="1:7">
      <c r="A407" s="4">
        <v>40015.401080036572</v>
      </c>
      <c r="B407" s="5">
        <v>14.6591796875</v>
      </c>
      <c r="C407" s="5">
        <v>150.98874943999999</v>
      </c>
      <c r="D407" s="5">
        <v>329.72770492000001</v>
      </c>
      <c r="E407" s="5">
        <v>386.36947772000002</v>
      </c>
      <c r="F407" s="5">
        <v>9.2605281500000007</v>
      </c>
      <c r="G407" s="6">
        <v>5.3986515374999993</v>
      </c>
    </row>
    <row r="408" spans="1:7">
      <c r="A408" s="4">
        <v>40015.401084814461</v>
      </c>
      <c r="B408" s="5">
        <v>14.6591796875</v>
      </c>
      <c r="C408" s="5">
        <v>150.98874943999999</v>
      </c>
      <c r="D408" s="5">
        <v>329.72770492000001</v>
      </c>
      <c r="E408" s="5">
        <v>386.36947772000002</v>
      </c>
      <c r="F408" s="5">
        <v>9.2605281500000007</v>
      </c>
      <c r="G408" s="6">
        <v>5.3986515374999993</v>
      </c>
    </row>
    <row r="409" spans="1:7">
      <c r="A409" s="4">
        <v>40015.401089592349</v>
      </c>
      <c r="B409" s="5">
        <v>14.658203125</v>
      </c>
      <c r="C409" s="5">
        <v>152.67294405999999</v>
      </c>
      <c r="D409" s="5">
        <v>328.04351029999998</v>
      </c>
      <c r="E409" s="5">
        <v>384.68528309999999</v>
      </c>
      <c r="F409" s="5">
        <v>9.2272951299999999</v>
      </c>
      <c r="G409" s="6">
        <v>5.4309079950000001</v>
      </c>
    </row>
    <row r="410" spans="1:7">
      <c r="A410" s="4">
        <v>40015.401094370238</v>
      </c>
      <c r="B410" s="5">
        <v>14.6572265625</v>
      </c>
      <c r="C410" s="5">
        <v>153.46078933000001</v>
      </c>
      <c r="D410" s="5">
        <v>327.25566502999999</v>
      </c>
      <c r="E410" s="5">
        <v>383.89743783</v>
      </c>
      <c r="F410" s="5">
        <v>9.1952343200000008</v>
      </c>
      <c r="G410" s="6">
        <v>5.4619922424999992</v>
      </c>
    </row>
    <row r="411" spans="1:7">
      <c r="A411" s="4">
        <v>40015.401099148126</v>
      </c>
      <c r="B411" s="5">
        <v>14.6591796875</v>
      </c>
      <c r="C411" s="5">
        <v>154.20885512999999</v>
      </c>
      <c r="D411" s="5">
        <v>326.50759922999998</v>
      </c>
      <c r="E411" s="5">
        <v>383.14937202999999</v>
      </c>
      <c r="F411" s="5">
        <v>9.1618306999999994</v>
      </c>
      <c r="G411" s="6">
        <v>5.4973489875000006</v>
      </c>
    </row>
    <row r="412" spans="1:7">
      <c r="A412" s="4">
        <v>40015.401103926015</v>
      </c>
      <c r="B412" s="5">
        <v>14.658203125</v>
      </c>
      <c r="C412" s="5">
        <v>155.04924874</v>
      </c>
      <c r="D412" s="5">
        <v>325.66720562</v>
      </c>
      <c r="E412" s="5">
        <v>382.30897842000002</v>
      </c>
      <c r="F412" s="5">
        <v>9.1952343200000008</v>
      </c>
      <c r="G412" s="6">
        <v>5.4629688049999992</v>
      </c>
    </row>
    <row r="413" spans="1:7">
      <c r="A413" s="4">
        <v>40015.401108703903</v>
      </c>
      <c r="B413" s="5">
        <v>14.6572265625</v>
      </c>
      <c r="C413" s="5">
        <v>155.04924874</v>
      </c>
      <c r="D413" s="5">
        <v>325.66720562</v>
      </c>
      <c r="E413" s="5">
        <v>382.30897842000002</v>
      </c>
      <c r="F413" s="5">
        <v>9.0889751800000003</v>
      </c>
      <c r="G413" s="6">
        <v>5.5682513824999997</v>
      </c>
    </row>
    <row r="414" spans="1:7">
      <c r="A414" s="4">
        <v>40015.401113481792</v>
      </c>
      <c r="B414" s="5">
        <v>14.6572265625</v>
      </c>
      <c r="C414" s="5">
        <v>155.04924874</v>
      </c>
      <c r="D414" s="5">
        <v>325.66720562</v>
      </c>
      <c r="E414" s="5">
        <v>382.30897842000002</v>
      </c>
      <c r="F414" s="5">
        <v>9.0889751800000003</v>
      </c>
      <c r="G414" s="6">
        <v>5.5682513824999997</v>
      </c>
    </row>
    <row r="415" spans="1:7">
      <c r="A415" s="4">
        <v>40015.401118259681</v>
      </c>
      <c r="B415" s="5">
        <v>14.65625</v>
      </c>
      <c r="C415" s="5">
        <v>157.28331588</v>
      </c>
      <c r="D415" s="5">
        <v>323.43313848000003</v>
      </c>
      <c r="E415" s="5">
        <v>380.07491128000004</v>
      </c>
      <c r="F415" s="5">
        <v>9.0889751800000003</v>
      </c>
      <c r="G415" s="6">
        <v>5.5672748199999997</v>
      </c>
    </row>
    <row r="416" spans="1:7">
      <c r="A416" s="4">
        <v>40015.401123037569</v>
      </c>
      <c r="B416" s="5">
        <v>14.658203125</v>
      </c>
      <c r="C416" s="5">
        <v>158.13618679999999</v>
      </c>
      <c r="D416" s="5">
        <v>322.58026756000004</v>
      </c>
      <c r="E416" s="5">
        <v>379.22204036000005</v>
      </c>
      <c r="F416" s="5">
        <v>9.0470921299999993</v>
      </c>
      <c r="G416" s="6">
        <v>5.6111109950000007</v>
      </c>
    </row>
    <row r="417" spans="1:7">
      <c r="A417" s="4">
        <v>40015.401127815458</v>
      </c>
      <c r="B417" s="5">
        <v>14.6572265625</v>
      </c>
      <c r="C417" s="5">
        <v>158.88343571999999</v>
      </c>
      <c r="D417" s="5">
        <v>321.83301863999998</v>
      </c>
      <c r="E417" s="5">
        <v>378.47479143999999</v>
      </c>
      <c r="F417" s="5">
        <v>8.9814606999999995</v>
      </c>
      <c r="G417" s="6">
        <v>5.6757658625000005</v>
      </c>
    </row>
    <row r="418" spans="1:7">
      <c r="A418" s="4">
        <v>40015.401132593346</v>
      </c>
      <c r="B418" s="5">
        <v>14.65625</v>
      </c>
      <c r="C418" s="5">
        <v>159.61193162000001</v>
      </c>
      <c r="D418" s="5">
        <v>321.10452273999999</v>
      </c>
      <c r="E418" s="5">
        <v>377.74629554000001</v>
      </c>
      <c r="F418" s="5">
        <v>8.9814606999999995</v>
      </c>
      <c r="G418" s="6">
        <v>5.6747893000000005</v>
      </c>
    </row>
    <row r="419" spans="1:7">
      <c r="A419" s="4">
        <v>40015.401137371235</v>
      </c>
      <c r="B419" s="5">
        <v>14.65625</v>
      </c>
      <c r="C419" s="5">
        <v>160.33631600999999</v>
      </c>
      <c r="D419" s="5">
        <v>320.38013835000004</v>
      </c>
      <c r="E419" s="5">
        <v>377.02191115000005</v>
      </c>
      <c r="F419" s="5">
        <v>8.9077906799999997</v>
      </c>
      <c r="G419" s="6">
        <v>5.7484593200000003</v>
      </c>
    </row>
    <row r="420" spans="1:7">
      <c r="A420" s="4">
        <v>40015.401142149123</v>
      </c>
      <c r="B420" s="5">
        <v>14.6552734375</v>
      </c>
      <c r="C420" s="5">
        <v>161.18223365</v>
      </c>
      <c r="D420" s="5">
        <v>319.53422071</v>
      </c>
      <c r="E420" s="5">
        <v>376.17599351000001</v>
      </c>
      <c r="F420" s="5">
        <v>8.9077906799999997</v>
      </c>
      <c r="G420" s="6">
        <v>5.7474827575000003</v>
      </c>
    </row>
    <row r="421" spans="1:7">
      <c r="A421" s="4">
        <v>40015.401146927012</v>
      </c>
      <c r="B421" s="5">
        <v>14.654296875</v>
      </c>
      <c r="C421" s="5">
        <v>161.90219174000001</v>
      </c>
      <c r="D421" s="5">
        <v>318.81426262000002</v>
      </c>
      <c r="E421" s="5">
        <v>375.45603542000003</v>
      </c>
      <c r="F421" s="5">
        <v>8.8751280500000007</v>
      </c>
      <c r="G421" s="6">
        <v>5.7791688249999993</v>
      </c>
    </row>
    <row r="422" spans="1:7">
      <c r="A422" s="4">
        <v>40015.4011517049</v>
      </c>
      <c r="B422" s="5">
        <v>14.65625</v>
      </c>
      <c r="C422" s="5">
        <v>162.69118517999999</v>
      </c>
      <c r="D422" s="5">
        <v>318.02526918000001</v>
      </c>
      <c r="E422" s="5">
        <v>374.66704198000002</v>
      </c>
      <c r="F422" s="5">
        <v>8.8018202100000007</v>
      </c>
      <c r="G422" s="6">
        <v>5.8544297899999993</v>
      </c>
    </row>
    <row r="423" spans="1:7">
      <c r="A423" s="4">
        <v>40015.401156482789</v>
      </c>
      <c r="B423" s="5">
        <v>14.6552734375</v>
      </c>
      <c r="C423" s="5">
        <v>163.45888685</v>
      </c>
      <c r="D423" s="5">
        <v>317.25756751</v>
      </c>
      <c r="E423" s="5">
        <v>373.89934031000001</v>
      </c>
      <c r="F423" s="5">
        <v>8.7683005200000004</v>
      </c>
      <c r="G423" s="6">
        <v>5.8869729174999996</v>
      </c>
    </row>
    <row r="424" spans="1:7">
      <c r="A424" s="4">
        <v>40015.401161260677</v>
      </c>
      <c r="B424" s="5">
        <v>14.654296875</v>
      </c>
      <c r="C424" s="5">
        <v>164.10719343</v>
      </c>
      <c r="D424" s="5">
        <v>316.60926093</v>
      </c>
      <c r="E424" s="5">
        <v>373.25103373000002</v>
      </c>
      <c r="F424" s="5">
        <v>8.7683005200000004</v>
      </c>
      <c r="G424" s="6">
        <v>5.8859963549999996</v>
      </c>
    </row>
    <row r="425" spans="1:7">
      <c r="A425" s="4">
        <v>40015.401166038566</v>
      </c>
      <c r="B425" s="5">
        <v>14.654296875</v>
      </c>
      <c r="C425" s="5">
        <v>164.76599637000001</v>
      </c>
      <c r="D425" s="5">
        <v>315.95045799000002</v>
      </c>
      <c r="E425" s="5">
        <v>372.59223079000003</v>
      </c>
      <c r="F425" s="5">
        <v>8.7352187099999998</v>
      </c>
      <c r="G425" s="6">
        <v>5.9190781650000002</v>
      </c>
    </row>
    <row r="426" spans="1:7">
      <c r="A426" s="4">
        <v>40015.401170816454</v>
      </c>
      <c r="B426" s="5">
        <v>14.6533203125</v>
      </c>
      <c r="C426" s="5">
        <v>165.40043759</v>
      </c>
      <c r="D426" s="5">
        <v>315.31601677000003</v>
      </c>
      <c r="E426" s="5">
        <v>371.95778957000005</v>
      </c>
      <c r="F426" s="5">
        <v>8.6930411500000009</v>
      </c>
      <c r="G426" s="6">
        <v>5.9602791624999991</v>
      </c>
    </row>
    <row r="427" spans="1:7">
      <c r="A427" s="4">
        <v>40015.401175594343</v>
      </c>
      <c r="B427" s="5">
        <v>14.6552734375</v>
      </c>
      <c r="C427" s="5">
        <v>165.98485529999999</v>
      </c>
      <c r="D427" s="5">
        <v>314.73159906000001</v>
      </c>
      <c r="E427" s="5">
        <v>371.37337186000002</v>
      </c>
      <c r="F427" s="5">
        <v>8.6185033099999995</v>
      </c>
      <c r="G427" s="6">
        <v>6.0367701275000005</v>
      </c>
    </row>
    <row r="428" spans="1:7">
      <c r="A428" s="4">
        <v>40015.401180372231</v>
      </c>
      <c r="B428" s="5">
        <v>14.654296875</v>
      </c>
      <c r="C428" s="5">
        <v>165.98485529999999</v>
      </c>
      <c r="D428" s="5">
        <v>314.73159906000001</v>
      </c>
      <c r="E428" s="5">
        <v>371.37337186000002</v>
      </c>
      <c r="F428" s="5">
        <v>8.55367064</v>
      </c>
      <c r="G428" s="6">
        <v>6.100626235</v>
      </c>
    </row>
    <row r="429" spans="1:7">
      <c r="A429" s="4">
        <v>40015.40118515012</v>
      </c>
      <c r="B429" s="5">
        <v>14.6533203125</v>
      </c>
      <c r="C429" s="5">
        <v>167.45400699999999</v>
      </c>
      <c r="D429" s="5">
        <v>313.26244736000001</v>
      </c>
      <c r="E429" s="5">
        <v>369.90422016000002</v>
      </c>
      <c r="F429" s="5">
        <v>8.4786682800000008</v>
      </c>
      <c r="G429" s="6">
        <v>6.1746520324999992</v>
      </c>
    </row>
    <row r="430" spans="1:7">
      <c r="A430" s="4">
        <v>40015.401189928009</v>
      </c>
      <c r="B430" s="5">
        <v>14.6533203125</v>
      </c>
      <c r="C430" s="5">
        <v>168.14234704</v>
      </c>
      <c r="D430" s="5">
        <v>312.57410732</v>
      </c>
      <c r="E430" s="5">
        <v>369.21588012000001</v>
      </c>
      <c r="F430" s="5">
        <v>8.3706547499999999</v>
      </c>
      <c r="G430" s="6">
        <v>6.2826655625000001</v>
      </c>
    </row>
    <row r="431" spans="1:7">
      <c r="A431" s="4">
        <v>40015.401194705897</v>
      </c>
      <c r="B431" s="5">
        <v>14.65234375</v>
      </c>
      <c r="C431" s="5">
        <v>168.77683503</v>
      </c>
      <c r="D431" s="5">
        <v>311.93961933000003</v>
      </c>
      <c r="E431" s="5">
        <v>368.58139213000004</v>
      </c>
      <c r="F431" s="5">
        <v>8.3296866499999993</v>
      </c>
      <c r="G431" s="6">
        <v>6.3226571000000007</v>
      </c>
    </row>
    <row r="432" spans="1:7">
      <c r="A432" s="4">
        <v>40015.401199483786</v>
      </c>
      <c r="B432" s="5">
        <v>14.6513671875</v>
      </c>
      <c r="C432" s="5">
        <v>169.43519373999999</v>
      </c>
      <c r="D432" s="5">
        <v>311.28126062000001</v>
      </c>
      <c r="E432" s="5">
        <v>367.92303342000002</v>
      </c>
      <c r="F432" s="5">
        <v>8.2574242000000009</v>
      </c>
      <c r="G432" s="6">
        <v>6.3939429874999991</v>
      </c>
    </row>
    <row r="433" spans="1:7">
      <c r="A433" s="4">
        <v>40015.401204261674</v>
      </c>
      <c r="B433" s="5">
        <v>14.6533203125</v>
      </c>
      <c r="C433" s="5">
        <v>170.08350365999999</v>
      </c>
      <c r="D433" s="5">
        <v>310.63295070000004</v>
      </c>
      <c r="E433" s="5">
        <v>367.27472350000005</v>
      </c>
      <c r="F433" s="5">
        <v>8.2233196999999993</v>
      </c>
      <c r="G433" s="6">
        <v>6.4300006125000007</v>
      </c>
    </row>
    <row r="434" spans="1:7">
      <c r="A434" s="4">
        <v>40015.401209039563</v>
      </c>
      <c r="B434" s="5">
        <v>14.65234375</v>
      </c>
      <c r="C434" s="5">
        <v>170.66534543</v>
      </c>
      <c r="D434" s="5">
        <v>310.05110893</v>
      </c>
      <c r="E434" s="5">
        <v>366.69288173000001</v>
      </c>
      <c r="F434" s="5">
        <v>8.1491516599999994</v>
      </c>
      <c r="G434" s="6">
        <v>6.5031920900000006</v>
      </c>
    </row>
    <row r="435" spans="1:7">
      <c r="A435" s="4">
        <v>40015.401213817451</v>
      </c>
      <c r="B435" s="5">
        <v>14.6513671875</v>
      </c>
      <c r="C435" s="5">
        <v>171.24383591</v>
      </c>
      <c r="D435" s="5">
        <v>309.47261845000003</v>
      </c>
      <c r="E435" s="5">
        <v>366.11439125000004</v>
      </c>
      <c r="F435" s="5">
        <v>8.1178305000000002</v>
      </c>
      <c r="G435" s="6">
        <v>6.5335366874999998</v>
      </c>
    </row>
    <row r="436" spans="1:7">
      <c r="A436" s="4">
        <v>40015.401228151117</v>
      </c>
      <c r="B436" s="5">
        <v>14.65234375</v>
      </c>
      <c r="C436" s="5">
        <v>173.04098044</v>
      </c>
      <c r="D436" s="5">
        <v>307.67547392</v>
      </c>
      <c r="E436" s="5">
        <v>364.31724672000001</v>
      </c>
      <c r="F436" s="5">
        <v>7.97982718</v>
      </c>
      <c r="G436" s="6">
        <v>6.67251657</v>
      </c>
    </row>
    <row r="437" spans="1:7">
      <c r="A437" s="4">
        <v>40015.401232929005</v>
      </c>
      <c r="B437" s="5">
        <v>14.6513671875</v>
      </c>
      <c r="C437" s="5">
        <v>173.64549656</v>
      </c>
      <c r="D437" s="5">
        <v>307.07095779999997</v>
      </c>
      <c r="E437" s="5">
        <v>363.71273059999999</v>
      </c>
      <c r="F437" s="5">
        <v>7.9477923800000001</v>
      </c>
      <c r="G437" s="6">
        <v>6.7035748074999999</v>
      </c>
    </row>
    <row r="438" spans="1:7">
      <c r="A438" s="4">
        <v>40015.401237706894</v>
      </c>
      <c r="B438" s="5">
        <v>14.650390625</v>
      </c>
      <c r="C438" s="5">
        <v>174.36835364999999</v>
      </c>
      <c r="D438" s="5">
        <v>306.34810071000004</v>
      </c>
      <c r="E438" s="5">
        <v>362.98987351000005</v>
      </c>
      <c r="F438" s="5">
        <v>7.9057352400000003</v>
      </c>
      <c r="G438" s="6">
        <v>6.7446553849999997</v>
      </c>
    </row>
    <row r="439" spans="1:7">
      <c r="A439" s="4">
        <v>40015.401252040559</v>
      </c>
      <c r="B439" s="5">
        <v>14.6484375</v>
      </c>
      <c r="C439" s="5">
        <v>176.98193427000001</v>
      </c>
      <c r="D439" s="5">
        <v>303.73452008999999</v>
      </c>
      <c r="E439" s="5">
        <v>360.37629289</v>
      </c>
      <c r="F439" s="5">
        <v>7.8328673799999997</v>
      </c>
      <c r="G439" s="6">
        <v>6.8155701200000003</v>
      </c>
    </row>
    <row r="440" spans="1:7">
      <c r="A440" s="4">
        <v>40015.401256818448</v>
      </c>
      <c r="B440" s="5">
        <v>14.650390625</v>
      </c>
      <c r="C440" s="5">
        <v>177.84259229</v>
      </c>
      <c r="D440" s="5">
        <v>302.87386206999997</v>
      </c>
      <c r="E440" s="5">
        <v>359.51563486999999</v>
      </c>
      <c r="F440" s="5">
        <v>7.76632341</v>
      </c>
      <c r="G440" s="6">
        <v>6.884067215</v>
      </c>
    </row>
    <row r="441" spans="1:7">
      <c r="A441" s="4">
        <v>40015.401261596337</v>
      </c>
      <c r="B441" s="5">
        <v>14.6494140625</v>
      </c>
      <c r="C441" s="5">
        <v>178.63265863000001</v>
      </c>
      <c r="D441" s="5">
        <v>302.08379573000002</v>
      </c>
      <c r="E441" s="5">
        <v>358.72556853000003</v>
      </c>
      <c r="F441" s="5">
        <v>7.7265780199999998</v>
      </c>
      <c r="G441" s="6">
        <v>6.9228360425000002</v>
      </c>
    </row>
    <row r="442" spans="1:7">
      <c r="A442" s="4">
        <v>40015.401266374225</v>
      </c>
      <c r="B442" s="5">
        <v>14.6484375</v>
      </c>
      <c r="C442" s="5">
        <v>179.45610608000001</v>
      </c>
      <c r="D442" s="5">
        <v>301.26034828000002</v>
      </c>
      <c r="E442" s="5">
        <v>357.90212108000003</v>
      </c>
      <c r="F442" s="5">
        <v>7.6927171100000002</v>
      </c>
      <c r="G442" s="6">
        <v>6.9557203899999998</v>
      </c>
    </row>
    <row r="443" spans="1:7">
      <c r="A443" s="4">
        <v>40015.401271152114</v>
      </c>
      <c r="B443" s="5">
        <v>14.6484375</v>
      </c>
      <c r="C443" s="5">
        <v>180.25823969000001</v>
      </c>
      <c r="D443" s="5">
        <v>300.45821466999996</v>
      </c>
      <c r="E443" s="5">
        <v>357.09998746999997</v>
      </c>
      <c r="F443" s="5">
        <v>7.65160967</v>
      </c>
      <c r="G443" s="6">
        <v>6.99682783</v>
      </c>
    </row>
    <row r="444" spans="1:7">
      <c r="A444" s="4">
        <v>40015.401275930002</v>
      </c>
      <c r="B444" s="5">
        <v>14.6474609375</v>
      </c>
      <c r="C444" s="5">
        <v>181.03371167</v>
      </c>
      <c r="D444" s="5">
        <v>299.68274269</v>
      </c>
      <c r="E444" s="5">
        <v>356.32451549000001</v>
      </c>
      <c r="F444" s="5">
        <v>7.5122473000000003</v>
      </c>
      <c r="G444" s="6">
        <v>7.1352136374999997</v>
      </c>
    </row>
    <row r="445" spans="1:7">
      <c r="A445" s="4">
        <v>40015.401280707891</v>
      </c>
      <c r="B445" s="5">
        <v>14.6484375</v>
      </c>
      <c r="C445" s="5">
        <v>181.90542314999999</v>
      </c>
      <c r="D445" s="5">
        <v>298.81103121000001</v>
      </c>
      <c r="E445" s="5">
        <v>355.45280401000002</v>
      </c>
      <c r="F445" s="5">
        <v>7.5108884500000004</v>
      </c>
      <c r="G445" s="6">
        <v>7.1375490499999996</v>
      </c>
    </row>
    <row r="446" spans="1:7">
      <c r="A446" s="4">
        <v>40015.401285485779</v>
      </c>
      <c r="B446" s="5">
        <v>14.6484375</v>
      </c>
      <c r="C446" s="5">
        <v>182.66101175</v>
      </c>
      <c r="D446" s="5">
        <v>298.05544261</v>
      </c>
      <c r="E446" s="5">
        <v>354.69721541000001</v>
      </c>
      <c r="F446" s="5">
        <v>7.54244279</v>
      </c>
      <c r="G446" s="6">
        <v>7.10599471</v>
      </c>
    </row>
    <row r="447" spans="1:7">
      <c r="A447" s="4">
        <v>40015.401299819445</v>
      </c>
      <c r="B447" s="5">
        <v>14.646484375</v>
      </c>
      <c r="C447" s="5">
        <v>184.68987358999999</v>
      </c>
      <c r="D447" s="5">
        <v>296.02658077000001</v>
      </c>
      <c r="E447" s="5">
        <v>352.66835357000002</v>
      </c>
      <c r="F447" s="5">
        <v>7.6123542100000003</v>
      </c>
      <c r="G447" s="6">
        <v>7.0341301649999997</v>
      </c>
    </row>
    <row r="448" spans="1:7">
      <c r="A448" s="4">
        <v>40015.401304597333</v>
      </c>
      <c r="B448" s="5">
        <v>14.6455078125</v>
      </c>
      <c r="C448" s="5">
        <v>185.39650728000001</v>
      </c>
      <c r="D448" s="5">
        <v>295.31994708000002</v>
      </c>
      <c r="E448" s="5">
        <v>351.96171988000003</v>
      </c>
      <c r="F448" s="5">
        <v>7.6901453999999996</v>
      </c>
      <c r="G448" s="6">
        <v>6.9553624125000004</v>
      </c>
    </row>
    <row r="449" spans="1:7">
      <c r="A449" s="4">
        <v>40015.401309375222</v>
      </c>
      <c r="B449" s="5">
        <v>14.6474609375</v>
      </c>
      <c r="C449" s="5">
        <v>185.96215287000001</v>
      </c>
      <c r="D449" s="5">
        <v>294.75430148999999</v>
      </c>
      <c r="E449" s="5">
        <v>351.39607429</v>
      </c>
      <c r="F449" s="5">
        <v>7.6187872299999997</v>
      </c>
      <c r="G449" s="6">
        <v>7.0286737075000003</v>
      </c>
    </row>
    <row r="450" spans="1:7">
      <c r="A450" s="4">
        <v>40015.40131415311</v>
      </c>
      <c r="B450" s="5">
        <v>14.646484375</v>
      </c>
      <c r="C450" s="5">
        <v>186.71247811999999</v>
      </c>
      <c r="D450" s="5">
        <v>294.00397624000004</v>
      </c>
      <c r="E450" s="5">
        <v>350.64574904000006</v>
      </c>
      <c r="F450" s="5">
        <v>7.6563649500000004</v>
      </c>
      <c r="G450" s="6">
        <v>6.9901194249999996</v>
      </c>
    </row>
    <row r="451" spans="1:7">
      <c r="A451" s="4">
        <v>40015.401318930999</v>
      </c>
      <c r="B451" s="5">
        <v>14.6455078125</v>
      </c>
      <c r="C451" s="5">
        <v>187.51857677999999</v>
      </c>
      <c r="D451" s="5">
        <v>293.19787758000001</v>
      </c>
      <c r="E451" s="5">
        <v>349.83965038000002</v>
      </c>
      <c r="F451" s="5">
        <v>7.6874973100000004</v>
      </c>
      <c r="G451" s="6">
        <v>6.9580105024999996</v>
      </c>
    </row>
    <row r="452" spans="1:7">
      <c r="A452" s="4">
        <v>40015.401323708888</v>
      </c>
      <c r="B452" s="5">
        <v>14.6455078125</v>
      </c>
      <c r="C452" s="5">
        <v>188.26155272</v>
      </c>
      <c r="D452" s="5">
        <v>292.45490164</v>
      </c>
      <c r="E452" s="5">
        <v>349.09667444000002</v>
      </c>
      <c r="F452" s="5">
        <v>7.7213824000000004</v>
      </c>
      <c r="G452" s="6">
        <v>6.9241254124999996</v>
      </c>
    </row>
    <row r="453" spans="1:7">
      <c r="A453" s="4">
        <v>40015.401328486776</v>
      </c>
      <c r="B453" s="5">
        <v>14.64453125</v>
      </c>
      <c r="C453" s="5">
        <v>188.26155272</v>
      </c>
      <c r="D453" s="5">
        <v>292.45490164</v>
      </c>
      <c r="E453" s="5">
        <v>349.09667444000002</v>
      </c>
      <c r="F453" s="5">
        <v>7.7213824000000004</v>
      </c>
      <c r="G453" s="6">
        <v>6.9231488499999996</v>
      </c>
    </row>
    <row r="454" spans="1:7">
      <c r="A454" s="4">
        <v>40015.401333264665</v>
      </c>
      <c r="B454" s="5">
        <v>14.6455078125</v>
      </c>
      <c r="C454" s="5">
        <v>189.56560003000001</v>
      </c>
      <c r="D454" s="5">
        <v>291.15085433000002</v>
      </c>
      <c r="E454" s="5">
        <v>347.79262713000003</v>
      </c>
      <c r="F454" s="5">
        <v>7.7236127100000003</v>
      </c>
      <c r="G454" s="6">
        <v>6.9218951024999997</v>
      </c>
    </row>
    <row r="455" spans="1:7">
      <c r="A455" s="4">
        <v>40015.401338042553</v>
      </c>
      <c r="B455" s="5">
        <v>14.6455078125</v>
      </c>
      <c r="C455" s="5">
        <v>190.23412450999999</v>
      </c>
      <c r="D455" s="5">
        <v>290.48232985000004</v>
      </c>
      <c r="E455" s="5">
        <v>347.12410265000005</v>
      </c>
      <c r="F455" s="5">
        <v>7.65068766</v>
      </c>
      <c r="G455" s="6">
        <v>6.9948201525</v>
      </c>
    </row>
    <row r="456" spans="1:7">
      <c r="A456" s="4">
        <v>40015.401342820442</v>
      </c>
      <c r="B456" s="5">
        <v>14.64453125</v>
      </c>
      <c r="C456" s="5">
        <v>191.04723552999999</v>
      </c>
      <c r="D456" s="5">
        <v>289.66921882999998</v>
      </c>
      <c r="E456" s="5">
        <v>346.31099162999999</v>
      </c>
      <c r="F456" s="5">
        <v>7.5428589099999996</v>
      </c>
      <c r="G456" s="6">
        <v>7.1016723400000004</v>
      </c>
    </row>
    <row r="457" spans="1:7">
      <c r="A457" s="4">
        <v>40015.40134759833</v>
      </c>
      <c r="B457" s="5">
        <v>14.64453125</v>
      </c>
      <c r="C457" s="5">
        <v>191.91720896000001</v>
      </c>
      <c r="D457" s="5">
        <v>288.79924540000002</v>
      </c>
      <c r="E457" s="5">
        <v>345.44101820000003</v>
      </c>
      <c r="F457" s="5">
        <v>7.5852407499999996</v>
      </c>
      <c r="G457" s="6">
        <v>7.0592905000000004</v>
      </c>
    </row>
    <row r="458" spans="1:7">
      <c r="A458" s="4">
        <v>40015.401352376219</v>
      </c>
      <c r="B458" s="5">
        <v>14.6435546875</v>
      </c>
      <c r="C458" s="5">
        <v>192.8131894</v>
      </c>
      <c r="D458" s="5">
        <v>287.90326496</v>
      </c>
      <c r="E458" s="5">
        <v>344.54503776000001</v>
      </c>
      <c r="F458" s="5">
        <v>7.5442112899999998</v>
      </c>
      <c r="G458" s="6">
        <v>7.0993433975000002</v>
      </c>
    </row>
    <row r="459" spans="1:7">
      <c r="A459" s="4">
        <v>40015.401357154107</v>
      </c>
      <c r="B459" s="5">
        <v>14.642578125</v>
      </c>
      <c r="C459" s="5">
        <v>193.69837396</v>
      </c>
      <c r="D459" s="5">
        <v>287.01808040000003</v>
      </c>
      <c r="E459" s="5">
        <v>343.65985320000004</v>
      </c>
      <c r="F459" s="5">
        <v>7.5108884500000004</v>
      </c>
      <c r="G459" s="6">
        <v>7.1316896749999996</v>
      </c>
    </row>
    <row r="460" spans="1:7">
      <c r="A460" s="4">
        <v>40015.401361931996</v>
      </c>
      <c r="B460" s="5">
        <v>14.64453125</v>
      </c>
      <c r="C460" s="5">
        <v>194.60969076999999</v>
      </c>
      <c r="D460" s="5">
        <v>286.10676359000001</v>
      </c>
      <c r="E460" s="5">
        <v>342.74853639000003</v>
      </c>
      <c r="F460" s="5">
        <v>7.4704930799999998</v>
      </c>
      <c r="G460" s="6">
        <v>7.1740381700000002</v>
      </c>
    </row>
    <row r="461" spans="1:7">
      <c r="A461" s="4">
        <v>40015.401366709884</v>
      </c>
      <c r="B461" s="5">
        <v>14.6435546875</v>
      </c>
      <c r="C461" s="5">
        <v>195.51048892</v>
      </c>
      <c r="D461" s="5">
        <v>285.20596544</v>
      </c>
      <c r="E461" s="5">
        <v>341.84773824000001</v>
      </c>
      <c r="F461" s="5">
        <v>7.4048407999999997</v>
      </c>
      <c r="G461" s="6">
        <v>7.2387138875000003</v>
      </c>
    </row>
    <row r="462" spans="1:7">
      <c r="A462" s="4">
        <v>40015.401371487773</v>
      </c>
      <c r="B462" s="5">
        <v>14.642578125</v>
      </c>
      <c r="C462" s="5">
        <v>196.40617219999999</v>
      </c>
      <c r="D462" s="5">
        <v>284.31028216000004</v>
      </c>
      <c r="E462" s="5">
        <v>340.95205496000005</v>
      </c>
      <c r="F462" s="5">
        <v>7.3156876300000002</v>
      </c>
      <c r="G462" s="6">
        <v>7.3268904949999998</v>
      </c>
    </row>
    <row r="463" spans="1:7">
      <c r="A463" s="4">
        <v>40015.401376265661</v>
      </c>
      <c r="B463" s="5">
        <v>14.642578125</v>
      </c>
      <c r="C463" s="5">
        <v>197.30978515999999</v>
      </c>
      <c r="D463" s="5">
        <v>283.40666920000001</v>
      </c>
      <c r="E463" s="5">
        <v>340.04844200000002</v>
      </c>
      <c r="F463" s="5">
        <v>7.3646256499999998</v>
      </c>
      <c r="G463" s="6">
        <v>7.2779524750000002</v>
      </c>
    </row>
    <row r="464" spans="1:7">
      <c r="A464" s="4">
        <v>40015.40138104355</v>
      </c>
      <c r="B464" s="5">
        <v>14.6416015625</v>
      </c>
      <c r="C464" s="5">
        <v>198.11680329000001</v>
      </c>
      <c r="D464" s="5">
        <v>282.59965106999999</v>
      </c>
      <c r="E464" s="5">
        <v>339.24142387000001</v>
      </c>
      <c r="F464" s="5">
        <v>7.2768637099999998</v>
      </c>
      <c r="G464" s="6">
        <v>7.3647378525000002</v>
      </c>
    </row>
    <row r="465" spans="1:7">
      <c r="A465" s="4">
        <v>40015.401385821438</v>
      </c>
      <c r="B465" s="5">
        <v>14.642578125</v>
      </c>
      <c r="C465" s="5">
        <v>198.97077508999999</v>
      </c>
      <c r="D465" s="5">
        <v>281.74567926999998</v>
      </c>
      <c r="E465" s="5">
        <v>338.38745206999999</v>
      </c>
      <c r="F465" s="5">
        <v>7.18651456</v>
      </c>
      <c r="G465" s="6">
        <v>7.456063565</v>
      </c>
    </row>
    <row r="466" spans="1:7">
      <c r="A466" s="4">
        <v>40015.401390599327</v>
      </c>
      <c r="B466" s="5">
        <v>14.642578125</v>
      </c>
      <c r="C466" s="5">
        <v>199.8941347</v>
      </c>
      <c r="D466" s="5">
        <v>280.82231966000001</v>
      </c>
      <c r="E466" s="5">
        <v>337.46409246000002</v>
      </c>
      <c r="F466" s="5">
        <v>7.1606906400000003</v>
      </c>
      <c r="G466" s="6">
        <v>7.4818874849999997</v>
      </c>
    </row>
    <row r="467" spans="1:7">
      <c r="A467" s="4">
        <v>40015.401395377216</v>
      </c>
      <c r="B467" s="5">
        <v>14.6416015625</v>
      </c>
      <c r="C467" s="5">
        <v>200.72740573999999</v>
      </c>
      <c r="D467" s="5">
        <v>279.98904862000001</v>
      </c>
      <c r="E467" s="5">
        <v>336.63082142000002</v>
      </c>
      <c r="F467" s="5">
        <v>7.0780192700000004</v>
      </c>
      <c r="G467" s="6">
        <v>7.5635822924999996</v>
      </c>
    </row>
    <row r="468" spans="1:7">
      <c r="A468" s="4">
        <v>40015.401400155104</v>
      </c>
      <c r="B468" s="5">
        <v>14.640625</v>
      </c>
      <c r="C468" s="5">
        <v>201.62023092000001</v>
      </c>
      <c r="D468" s="5">
        <v>279.09622344000002</v>
      </c>
      <c r="E468" s="5">
        <v>335.73799624000003</v>
      </c>
      <c r="F468" s="5">
        <v>7.0038793799999999</v>
      </c>
      <c r="G468" s="6">
        <v>7.6367456200000001</v>
      </c>
    </row>
    <row r="469" spans="1:7">
      <c r="A469" s="4">
        <v>40015.401404932993</v>
      </c>
      <c r="B469" s="5">
        <v>14.640625</v>
      </c>
      <c r="C469" s="5">
        <v>202.43205639999999</v>
      </c>
      <c r="D469" s="5">
        <v>278.28439795999998</v>
      </c>
      <c r="E469" s="5">
        <v>334.92617075999999</v>
      </c>
      <c r="F469" s="5">
        <v>6.9714822500000002</v>
      </c>
      <c r="G469" s="6">
        <v>7.6691427499999998</v>
      </c>
    </row>
    <row r="470" spans="1:7">
      <c r="A470" s="4">
        <v>40015.401409710881</v>
      </c>
      <c r="B470" s="5">
        <v>14.6396484375</v>
      </c>
      <c r="C470" s="5">
        <v>203.24968562999999</v>
      </c>
      <c r="D470" s="5">
        <v>277.46676873000001</v>
      </c>
      <c r="E470" s="5">
        <v>334.10854153000002</v>
      </c>
      <c r="F470" s="5">
        <v>6.8653306599999997</v>
      </c>
      <c r="G470" s="6">
        <v>7.7743177775000003</v>
      </c>
    </row>
    <row r="471" spans="1:7">
      <c r="A471" s="4">
        <v>40015.40141448877</v>
      </c>
      <c r="B471" s="5">
        <v>14.640625</v>
      </c>
      <c r="C471" s="5">
        <v>204.06970264</v>
      </c>
      <c r="D471" s="5">
        <v>276.64675172</v>
      </c>
      <c r="E471" s="5">
        <v>333.28852452000001</v>
      </c>
      <c r="F471" s="5">
        <v>6.7996940099999996</v>
      </c>
      <c r="G471" s="6">
        <v>7.8409309900000004</v>
      </c>
    </row>
    <row r="472" spans="1:7">
      <c r="A472" s="4">
        <v>40015.401419266658</v>
      </c>
      <c r="B472" s="5">
        <v>14.640625</v>
      </c>
      <c r="C472" s="5">
        <v>204.77948319999999</v>
      </c>
      <c r="D472" s="5">
        <v>275.93697115999998</v>
      </c>
      <c r="E472" s="5">
        <v>332.57874396</v>
      </c>
      <c r="F472" s="5">
        <v>6.7996940099999996</v>
      </c>
      <c r="G472" s="6">
        <v>7.8409309900000004</v>
      </c>
    </row>
    <row r="473" spans="1:7">
      <c r="A473" s="4">
        <v>40015.401424044547</v>
      </c>
      <c r="B473" s="5">
        <v>14.6396484375</v>
      </c>
      <c r="C473" s="5">
        <v>205.67801408</v>
      </c>
      <c r="D473" s="5">
        <v>275.03844028000003</v>
      </c>
      <c r="E473" s="5">
        <v>331.68021308000004</v>
      </c>
      <c r="F473" s="5">
        <v>6.7996940099999996</v>
      </c>
      <c r="G473" s="6">
        <v>7.8399544275000004</v>
      </c>
    </row>
    <row r="474" spans="1:7">
      <c r="A474" s="4">
        <v>40015.401428822435</v>
      </c>
      <c r="B474" s="5">
        <v>14.6396484375</v>
      </c>
      <c r="C474" s="5">
        <v>206.55328965000001</v>
      </c>
      <c r="D474" s="5">
        <v>274.16316470999999</v>
      </c>
      <c r="E474" s="5">
        <v>330.80493751</v>
      </c>
      <c r="F474" s="5">
        <v>6.7675791900000002</v>
      </c>
      <c r="G474" s="6">
        <v>7.8720692474999998</v>
      </c>
    </row>
    <row r="475" spans="1:7">
      <c r="A475" s="4">
        <v>40015.401433600324</v>
      </c>
      <c r="B475" s="5">
        <v>14.638671875</v>
      </c>
      <c r="C475" s="5">
        <v>207.49669829999999</v>
      </c>
      <c r="D475" s="5">
        <v>273.21975606000001</v>
      </c>
      <c r="E475" s="5">
        <v>329.86152886000002</v>
      </c>
      <c r="F475" s="5">
        <v>6.7675791900000002</v>
      </c>
      <c r="G475" s="6">
        <v>7.8710926849999998</v>
      </c>
    </row>
    <row r="476" spans="1:7">
      <c r="A476" s="4">
        <v>40015.401438378212</v>
      </c>
      <c r="B476" s="5">
        <v>14.6396484375</v>
      </c>
      <c r="C476" s="5">
        <v>208.48617759999999</v>
      </c>
      <c r="D476" s="5">
        <v>272.23027676000004</v>
      </c>
      <c r="E476" s="5">
        <v>328.87204956000005</v>
      </c>
      <c r="F476" s="5">
        <v>6.7675791900000002</v>
      </c>
      <c r="G476" s="6">
        <v>7.8720692474999998</v>
      </c>
    </row>
    <row r="477" spans="1:7">
      <c r="A477" s="4">
        <v>40015.401443156101</v>
      </c>
      <c r="B477" s="5">
        <v>14.6396484375</v>
      </c>
      <c r="C477" s="5">
        <v>209.29492682</v>
      </c>
      <c r="D477" s="5">
        <v>271.42152754</v>
      </c>
      <c r="E477" s="5">
        <v>328.06330034000001</v>
      </c>
      <c r="F477" s="5">
        <v>6.7269480899999996</v>
      </c>
      <c r="G477" s="6">
        <v>7.9127003475000004</v>
      </c>
    </row>
    <row r="478" spans="1:7">
      <c r="A478" s="4">
        <v>40015.401447933989</v>
      </c>
      <c r="B478" s="5">
        <v>14.638671875</v>
      </c>
      <c r="C478" s="5">
        <v>210.18321671000001</v>
      </c>
      <c r="D478" s="5">
        <v>270.53323764999999</v>
      </c>
      <c r="E478" s="5">
        <v>327.17501045</v>
      </c>
      <c r="F478" s="5">
        <v>6.5458991700000002</v>
      </c>
      <c r="G478" s="6">
        <v>8.0927727049999998</v>
      </c>
    </row>
    <row r="479" spans="1:7">
      <c r="A479" s="4">
        <v>40015.401452711878</v>
      </c>
      <c r="B479" s="5">
        <v>14.6376953125</v>
      </c>
      <c r="C479" s="5">
        <v>211.00713331</v>
      </c>
      <c r="D479" s="5">
        <v>269.70932104999997</v>
      </c>
      <c r="E479" s="5">
        <v>326.35109384999998</v>
      </c>
      <c r="F479" s="5">
        <v>6.58569212</v>
      </c>
      <c r="G479" s="6">
        <v>8.0520031924999991</v>
      </c>
    </row>
    <row r="480" spans="1:7">
      <c r="A480" s="4">
        <v>40015.401457489766</v>
      </c>
      <c r="B480" s="5">
        <v>14.6376953125</v>
      </c>
      <c r="C480" s="5">
        <v>211.98597447</v>
      </c>
      <c r="D480" s="5">
        <v>268.73047988999997</v>
      </c>
      <c r="E480" s="5">
        <v>325.37225268999998</v>
      </c>
      <c r="F480" s="5">
        <v>6.58569212</v>
      </c>
      <c r="G480" s="6">
        <v>8.0520031924999991</v>
      </c>
    </row>
    <row r="481" spans="1:7">
      <c r="A481" s="4">
        <v>40015.401462267655</v>
      </c>
      <c r="B481" s="5">
        <v>14.63671875</v>
      </c>
      <c r="C481" s="5">
        <v>212.99645586</v>
      </c>
      <c r="D481" s="5">
        <v>267.71999849999997</v>
      </c>
      <c r="E481" s="5">
        <v>324.36177129999999</v>
      </c>
      <c r="F481" s="5">
        <v>6.4722433800000001</v>
      </c>
      <c r="G481" s="6">
        <v>8.1644753699999999</v>
      </c>
    </row>
    <row r="482" spans="1:7">
      <c r="A482" s="4">
        <v>40015.401467045544</v>
      </c>
      <c r="B482" s="5">
        <v>14.6376953125</v>
      </c>
      <c r="C482" s="5">
        <v>213.91270836000001</v>
      </c>
      <c r="D482" s="5">
        <v>266.80374599999999</v>
      </c>
      <c r="E482" s="5">
        <v>323.4455188</v>
      </c>
      <c r="F482" s="5">
        <v>6.3987243700000001</v>
      </c>
      <c r="G482" s="6">
        <v>8.2389709424999999</v>
      </c>
    </row>
    <row r="483" spans="1:7">
      <c r="A483" s="4">
        <v>40015.401471823432</v>
      </c>
      <c r="B483" s="5">
        <v>14.6376953125</v>
      </c>
      <c r="C483" s="5">
        <v>214.84815953</v>
      </c>
      <c r="D483" s="5">
        <v>265.86829482999997</v>
      </c>
      <c r="E483" s="5">
        <v>322.51006762999998</v>
      </c>
      <c r="F483" s="5">
        <v>6.3987243700000001</v>
      </c>
      <c r="G483" s="6">
        <v>8.2389709424999999</v>
      </c>
    </row>
    <row r="484" spans="1:7">
      <c r="A484" s="4">
        <v>40015.401476601321</v>
      </c>
      <c r="B484" s="5">
        <v>14.63671875</v>
      </c>
      <c r="C484" s="5">
        <v>215.74546921999999</v>
      </c>
      <c r="D484" s="5">
        <v>264.97098514000004</v>
      </c>
      <c r="E484" s="5">
        <v>321.61275794000005</v>
      </c>
      <c r="F484" s="5">
        <v>6.2928540699999997</v>
      </c>
      <c r="G484" s="6">
        <v>8.3438646799999994</v>
      </c>
    </row>
    <row r="485" spans="1:7">
      <c r="A485" s="4">
        <v>40015.401481379209</v>
      </c>
      <c r="B485" s="5">
        <v>14.634765625</v>
      </c>
      <c r="C485" s="5">
        <v>216.77115913</v>
      </c>
      <c r="D485" s="5">
        <v>263.94529523</v>
      </c>
      <c r="E485" s="5">
        <v>320.58706803000001</v>
      </c>
      <c r="F485" s="5">
        <v>6.3665695299999996</v>
      </c>
      <c r="G485" s="6">
        <v>8.2681960950000004</v>
      </c>
    </row>
    <row r="486" spans="1:7">
      <c r="A486" s="4">
        <v>40015.401486157098</v>
      </c>
      <c r="B486" s="5">
        <v>14.634765625</v>
      </c>
      <c r="C486" s="5">
        <v>217.81339199999999</v>
      </c>
      <c r="D486" s="5">
        <v>262.90306236000004</v>
      </c>
      <c r="E486" s="5">
        <v>319.54483516000005</v>
      </c>
      <c r="F486" s="5">
        <v>6.3665695299999996</v>
      </c>
      <c r="G486" s="6">
        <v>8.2681960950000004</v>
      </c>
    </row>
    <row r="487" spans="1:7">
      <c r="A487" s="4">
        <v>40015.401490934986</v>
      </c>
      <c r="B487" s="5">
        <v>14.6357421875</v>
      </c>
      <c r="C487" s="5">
        <v>218.89343349000001</v>
      </c>
      <c r="D487" s="5">
        <v>261.82302086999999</v>
      </c>
      <c r="E487" s="5">
        <v>318.46479367000001</v>
      </c>
      <c r="F487" s="5">
        <v>6.3334122500000003</v>
      </c>
      <c r="G487" s="6">
        <v>8.3023299374999997</v>
      </c>
    </row>
    <row r="488" spans="1:7">
      <c r="A488" s="4">
        <v>40015.401495712875</v>
      </c>
      <c r="B488" s="5">
        <v>14.634765625</v>
      </c>
      <c r="C488" s="5">
        <v>218.89343349000001</v>
      </c>
      <c r="D488" s="5">
        <v>261.82302086999999</v>
      </c>
      <c r="E488" s="5">
        <v>318.46479367000001</v>
      </c>
      <c r="F488" s="5">
        <v>6.2928540699999997</v>
      </c>
      <c r="G488" s="6">
        <v>8.3419115549999994</v>
      </c>
    </row>
    <row r="489" spans="1:7">
      <c r="A489" s="4">
        <v>40015.401500490763</v>
      </c>
      <c r="B489" s="5">
        <v>14.634765625</v>
      </c>
      <c r="C489" s="5">
        <v>220.84568926</v>
      </c>
      <c r="D489" s="5">
        <v>259.87076509999997</v>
      </c>
      <c r="E489" s="5">
        <v>316.51253789999998</v>
      </c>
      <c r="F489" s="5">
        <v>6.3334122500000003</v>
      </c>
      <c r="G489" s="6">
        <v>8.3013533749999997</v>
      </c>
    </row>
    <row r="490" spans="1:7">
      <c r="A490" s="4">
        <v>40015.401505268652</v>
      </c>
      <c r="B490" s="5">
        <v>14.6337890625</v>
      </c>
      <c r="C490" s="5">
        <v>221.80151651</v>
      </c>
      <c r="D490" s="5">
        <v>258.91493785</v>
      </c>
      <c r="E490" s="5">
        <v>315.55671065000001</v>
      </c>
      <c r="F490" s="5">
        <v>6.3741727600000004</v>
      </c>
      <c r="G490" s="6">
        <v>8.2596163024999996</v>
      </c>
    </row>
    <row r="491" spans="1:7">
      <c r="A491" s="4">
        <v>40015.40151004654</v>
      </c>
      <c r="B491" s="5">
        <v>14.6337890625</v>
      </c>
      <c r="C491" s="5">
        <v>221.80151651</v>
      </c>
      <c r="D491" s="5">
        <v>258.91493785</v>
      </c>
      <c r="E491" s="5">
        <v>315.55671065000001</v>
      </c>
      <c r="F491" s="5">
        <v>6.3334122500000003</v>
      </c>
      <c r="G491" s="6">
        <v>8.3003768124999997</v>
      </c>
    </row>
    <row r="492" spans="1:7">
      <c r="A492" s="4">
        <v>40015.401514824429</v>
      </c>
      <c r="B492" s="5">
        <v>14.6328125</v>
      </c>
      <c r="C492" s="5">
        <v>223.93014339999999</v>
      </c>
      <c r="D492" s="5">
        <v>256.78631096000004</v>
      </c>
      <c r="E492" s="5">
        <v>313.42808376000005</v>
      </c>
      <c r="F492" s="5">
        <v>6.2599805999999996</v>
      </c>
      <c r="G492" s="6">
        <v>8.3728319000000013</v>
      </c>
    </row>
    <row r="493" spans="1:7">
      <c r="A493" s="4">
        <v>40015.401519602317</v>
      </c>
      <c r="B493" s="5">
        <v>14.6337890625</v>
      </c>
      <c r="C493" s="5">
        <v>225.07523047999999</v>
      </c>
      <c r="D493" s="5">
        <v>255.64122388000001</v>
      </c>
      <c r="E493" s="5">
        <v>312.28299668</v>
      </c>
      <c r="F493" s="5">
        <v>6.2267203899999997</v>
      </c>
      <c r="G493" s="6">
        <v>8.4070686724999995</v>
      </c>
    </row>
    <row r="494" spans="1:7">
      <c r="A494" s="4">
        <v>40015.401524380206</v>
      </c>
      <c r="B494" s="5">
        <v>14.6337890625</v>
      </c>
      <c r="C494" s="5">
        <v>226.21771888000001</v>
      </c>
      <c r="D494" s="5">
        <v>254.49873547999999</v>
      </c>
      <c r="E494" s="5">
        <v>311.14050828000001</v>
      </c>
      <c r="F494" s="5">
        <v>6.1610951600000003</v>
      </c>
      <c r="G494" s="6">
        <v>8.4726939024999997</v>
      </c>
    </row>
    <row r="495" spans="1:7">
      <c r="A495" s="4">
        <v>40015.401529158094</v>
      </c>
      <c r="B495" s="5">
        <v>14.6328125</v>
      </c>
      <c r="C495" s="5">
        <v>227.32628062000001</v>
      </c>
      <c r="D495" s="5">
        <v>253.39017373999999</v>
      </c>
      <c r="E495" s="5">
        <v>310.03194653999998</v>
      </c>
      <c r="F495" s="5">
        <v>6.1778097799999996</v>
      </c>
      <c r="G495" s="6">
        <v>8.4550027199999995</v>
      </c>
    </row>
    <row r="496" spans="1:7">
      <c r="A496" s="4">
        <v>40015.401533935983</v>
      </c>
      <c r="B496" s="5">
        <v>14.6318359375</v>
      </c>
      <c r="C496" s="5">
        <v>227.32628062000001</v>
      </c>
      <c r="D496" s="5">
        <v>253.39017373999999</v>
      </c>
      <c r="E496" s="5">
        <v>310.03194653999998</v>
      </c>
      <c r="F496" s="5">
        <v>6.03031089</v>
      </c>
      <c r="G496" s="6">
        <v>8.6015250475000009</v>
      </c>
    </row>
    <row r="497" spans="1:7">
      <c r="A497" s="4">
        <v>40015.401538713872</v>
      </c>
      <c r="B497" s="5">
        <v>14.6318359375</v>
      </c>
      <c r="C497" s="5">
        <v>230.00787449000001</v>
      </c>
      <c r="D497" s="5">
        <v>250.70857986999999</v>
      </c>
      <c r="E497" s="5">
        <v>307.35035267000001</v>
      </c>
      <c r="F497" s="5">
        <v>6.03031089</v>
      </c>
      <c r="G497" s="6">
        <v>8.6015250475000009</v>
      </c>
    </row>
    <row r="498" spans="1:7">
      <c r="A498" s="4">
        <v>40015.40154349176</v>
      </c>
      <c r="B498" s="5">
        <v>14.6328125</v>
      </c>
      <c r="C498" s="5">
        <v>230.00787449000001</v>
      </c>
      <c r="D498" s="5">
        <v>250.70857986999999</v>
      </c>
      <c r="E498" s="5">
        <v>307.35035267000001</v>
      </c>
      <c r="F498" s="5">
        <v>6.03031089</v>
      </c>
      <c r="G498" s="6">
        <v>8.6025016100000009</v>
      </c>
    </row>
    <row r="499" spans="1:7">
      <c r="A499" s="4">
        <v>40015.401548269649</v>
      </c>
      <c r="B499" s="5">
        <v>14.6318359375</v>
      </c>
      <c r="C499" s="5">
        <v>230.00787449000001</v>
      </c>
      <c r="D499" s="5">
        <v>250.70857986999999</v>
      </c>
      <c r="E499" s="5">
        <v>307.35035267000001</v>
      </c>
      <c r="F499" s="5">
        <v>6.03031089</v>
      </c>
      <c r="G499" s="6">
        <v>8.6015250475000009</v>
      </c>
    </row>
    <row r="500" spans="1:7">
      <c r="A500" s="4">
        <v>40015.401553047537</v>
      </c>
      <c r="B500" s="5">
        <v>14.6318359375</v>
      </c>
      <c r="C500" s="5">
        <v>233.69184304999999</v>
      </c>
      <c r="D500" s="5">
        <v>247.02461131000001</v>
      </c>
      <c r="E500" s="5">
        <v>303.66638411000002</v>
      </c>
      <c r="F500" s="5">
        <v>5.9975679399999997</v>
      </c>
      <c r="G500" s="6">
        <v>8.6342679975000003</v>
      </c>
    </row>
    <row r="501" spans="1:7">
      <c r="A501" s="4">
        <v>40015.401557825426</v>
      </c>
      <c r="B501" s="5">
        <v>14.630859375</v>
      </c>
      <c r="C501" s="5">
        <v>234.95423980999999</v>
      </c>
      <c r="D501" s="5">
        <v>245.76221455000001</v>
      </c>
      <c r="E501" s="5">
        <v>302.40398735000002</v>
      </c>
      <c r="F501" s="5">
        <v>5.9314052300000002</v>
      </c>
      <c r="G501" s="6">
        <v>8.6994541450000007</v>
      </c>
    </row>
    <row r="502" spans="1:7">
      <c r="A502" s="4">
        <v>40015.401562603314</v>
      </c>
      <c r="B502" s="5">
        <v>14.6298828125</v>
      </c>
      <c r="C502" s="5">
        <v>234.95423980999999</v>
      </c>
      <c r="D502" s="5">
        <v>245.76221455000001</v>
      </c>
      <c r="E502" s="5">
        <v>302.40398735000002</v>
      </c>
      <c r="F502" s="5">
        <v>5.8990706199999998</v>
      </c>
      <c r="G502" s="6">
        <v>8.7308121925000002</v>
      </c>
    </row>
    <row r="503" spans="1:7">
      <c r="A503" s="4">
        <v>40015.401567381203</v>
      </c>
      <c r="B503" s="5">
        <v>14.6298828125</v>
      </c>
      <c r="C503" s="5">
        <v>234.95423980999999</v>
      </c>
      <c r="D503" s="5">
        <v>245.76221455000001</v>
      </c>
      <c r="E503" s="5">
        <v>302.40398735000002</v>
      </c>
      <c r="F503" s="5">
        <v>5.8337272200000001</v>
      </c>
      <c r="G503" s="6">
        <v>8.7961555924999999</v>
      </c>
    </row>
    <row r="504" spans="1:7">
      <c r="A504" s="4">
        <v>40015.401572159091</v>
      </c>
      <c r="B504" s="5">
        <v>14.630859375</v>
      </c>
      <c r="C504" s="5">
        <v>238.07744825</v>
      </c>
      <c r="D504" s="5">
        <v>242.63900611</v>
      </c>
      <c r="E504" s="5">
        <v>299.28077890999998</v>
      </c>
      <c r="F504" s="5">
        <v>5.8337272200000001</v>
      </c>
      <c r="G504" s="6">
        <v>8.7971321549999999</v>
      </c>
    </row>
    <row r="505" spans="1:7">
      <c r="A505" s="4">
        <v>40015.40157693698</v>
      </c>
      <c r="B505" s="5">
        <v>14.6298828125</v>
      </c>
      <c r="C505" s="5">
        <v>239.44038126000001</v>
      </c>
      <c r="D505" s="5">
        <v>241.27607309999999</v>
      </c>
      <c r="E505" s="5">
        <v>297.91784589999997</v>
      </c>
      <c r="F505" s="5">
        <v>5.8248188599999997</v>
      </c>
      <c r="G505" s="6">
        <v>8.8050639524999994</v>
      </c>
    </row>
    <row r="506" spans="1:7">
      <c r="A506" s="4">
        <v>40015.401581714868</v>
      </c>
      <c r="B506" s="5">
        <v>14.6298828125</v>
      </c>
      <c r="C506" s="5">
        <v>240.66682399000001</v>
      </c>
      <c r="D506" s="5">
        <v>240.04963036999999</v>
      </c>
      <c r="E506" s="5">
        <v>296.69140317</v>
      </c>
      <c r="F506" s="5">
        <v>5.7923896800000003</v>
      </c>
      <c r="G506" s="6">
        <v>8.8374931325000006</v>
      </c>
    </row>
    <row r="507" spans="1:7">
      <c r="A507" s="4">
        <v>40015.401586492757</v>
      </c>
      <c r="B507" s="5">
        <v>14.62890625</v>
      </c>
      <c r="C507" s="5">
        <v>241.75301558000001</v>
      </c>
      <c r="D507" s="5">
        <v>238.96343877999999</v>
      </c>
      <c r="E507" s="5">
        <v>295.60521158</v>
      </c>
      <c r="F507" s="5">
        <v>5.6771603300000004</v>
      </c>
      <c r="G507" s="6">
        <v>8.9517459200000005</v>
      </c>
    </row>
    <row r="508" spans="1:7">
      <c r="A508" s="4">
        <v>40015.401591270645</v>
      </c>
      <c r="B508" s="5">
        <v>14.6279296875</v>
      </c>
      <c r="C508" s="5">
        <v>242.76558606</v>
      </c>
      <c r="D508" s="5">
        <v>237.9508683</v>
      </c>
      <c r="E508" s="5">
        <v>294.59264109999998</v>
      </c>
      <c r="F508" s="5">
        <v>5.6037787200000002</v>
      </c>
      <c r="G508" s="6">
        <v>9.0241509674999989</v>
      </c>
    </row>
    <row r="509" spans="1:7">
      <c r="A509" s="4">
        <v>40015.401596048534</v>
      </c>
      <c r="B509" s="5">
        <v>14.6298828125</v>
      </c>
      <c r="C509" s="5">
        <v>243.71127089999999</v>
      </c>
      <c r="D509" s="5">
        <v>237.00518346000001</v>
      </c>
      <c r="E509" s="5">
        <v>293.64695626000002</v>
      </c>
      <c r="F509" s="5">
        <v>5.6031993199999999</v>
      </c>
      <c r="G509" s="6">
        <v>9.0266834925000001</v>
      </c>
    </row>
    <row r="510" spans="1:7">
      <c r="A510" s="4">
        <v>40015.401600826423</v>
      </c>
      <c r="B510" s="5">
        <v>14.62890625</v>
      </c>
      <c r="C510" s="5">
        <v>244.75648935999999</v>
      </c>
      <c r="D510" s="5">
        <v>235.95996500000001</v>
      </c>
      <c r="E510" s="5">
        <v>292.60173780000002</v>
      </c>
      <c r="F510" s="5">
        <v>5.5704580400000001</v>
      </c>
      <c r="G510" s="6">
        <v>9.0584482099999999</v>
      </c>
    </row>
    <row r="511" spans="1:7">
      <c r="A511" s="4">
        <v>40015.401605604311</v>
      </c>
      <c r="B511" s="5">
        <v>14.62890625</v>
      </c>
      <c r="C511" s="5">
        <v>245.72909675</v>
      </c>
      <c r="D511" s="5">
        <v>234.98735761</v>
      </c>
      <c r="E511" s="5">
        <v>291.62913041000002</v>
      </c>
      <c r="F511" s="5">
        <v>5.5704580400000001</v>
      </c>
      <c r="G511" s="6">
        <v>9.0584482099999999</v>
      </c>
    </row>
    <row r="512" spans="1:7">
      <c r="A512" s="4">
        <v>40015.4016103822</v>
      </c>
      <c r="B512" s="5">
        <v>14.6279296875</v>
      </c>
      <c r="C512" s="5">
        <v>246.71496431</v>
      </c>
      <c r="D512" s="5">
        <v>234.00149005</v>
      </c>
      <c r="E512" s="5">
        <v>290.64326284999999</v>
      </c>
      <c r="F512" s="5">
        <v>5.5372772699999997</v>
      </c>
      <c r="G512" s="6">
        <v>9.0906524174999994</v>
      </c>
    </row>
    <row r="513" spans="1:7">
      <c r="A513" s="4">
        <v>40015.401615160088</v>
      </c>
      <c r="B513" s="5">
        <v>14.626953125</v>
      </c>
      <c r="C513" s="5">
        <v>247.69871043000001</v>
      </c>
      <c r="D513" s="5">
        <v>233.01774392999999</v>
      </c>
      <c r="E513" s="5">
        <v>289.65951673000001</v>
      </c>
      <c r="F513" s="5">
        <v>5.5372772699999997</v>
      </c>
      <c r="G513" s="6">
        <v>9.0896758549999994</v>
      </c>
    </row>
    <row r="514" spans="1:7">
      <c r="A514" s="4">
        <v>40015.401619937977</v>
      </c>
      <c r="B514" s="5">
        <v>14.626953125</v>
      </c>
      <c r="C514" s="5">
        <v>248.50361357</v>
      </c>
      <c r="D514" s="5">
        <v>232.21284079</v>
      </c>
      <c r="E514" s="5">
        <v>288.85461358999999</v>
      </c>
      <c r="F514" s="5">
        <v>5.5372772699999997</v>
      </c>
      <c r="G514" s="6">
        <v>9.0896758549999994</v>
      </c>
    </row>
    <row r="515" spans="1:7">
      <c r="A515" s="4">
        <v>40015.401634271642</v>
      </c>
      <c r="B515" s="5">
        <v>14.626953125</v>
      </c>
      <c r="C515" s="5">
        <v>250.94414114</v>
      </c>
      <c r="D515" s="5">
        <v>229.77231322</v>
      </c>
      <c r="E515" s="5">
        <v>286.41408602000001</v>
      </c>
      <c r="F515" s="5">
        <v>5.5048304000000003</v>
      </c>
      <c r="G515" s="6">
        <v>9.1221227250000005</v>
      </c>
    </row>
    <row r="516" spans="1:7">
      <c r="A516" s="4">
        <v>40015.401639049531</v>
      </c>
      <c r="B516" s="5">
        <v>14.6259765625</v>
      </c>
      <c r="C516" s="5">
        <v>251.70907525000001</v>
      </c>
      <c r="D516" s="5">
        <v>229.00737910999999</v>
      </c>
      <c r="E516" s="5">
        <v>285.64915191</v>
      </c>
      <c r="F516" s="5">
        <v>5.5048304000000003</v>
      </c>
      <c r="G516" s="6">
        <v>9.1211461625000005</v>
      </c>
    </row>
    <row r="517" spans="1:7">
      <c r="A517" s="4">
        <v>40015.401643827419</v>
      </c>
      <c r="B517" s="5">
        <v>14.625</v>
      </c>
      <c r="C517" s="5">
        <v>252.44359424999999</v>
      </c>
      <c r="D517" s="5">
        <v>228.27286011000001</v>
      </c>
      <c r="E517" s="5">
        <v>284.91463291000002</v>
      </c>
      <c r="F517" s="5">
        <v>5.4725372400000003</v>
      </c>
      <c r="G517" s="6">
        <v>9.1524627599999988</v>
      </c>
    </row>
    <row r="518" spans="1:7">
      <c r="A518" s="4">
        <v>40015.401648605308</v>
      </c>
      <c r="B518" s="5">
        <v>14.626953125</v>
      </c>
      <c r="C518" s="5">
        <v>253.20940859000001</v>
      </c>
      <c r="D518" s="5">
        <v>227.50704576999999</v>
      </c>
      <c r="E518" s="5">
        <v>284.14881857</v>
      </c>
      <c r="F518" s="5">
        <v>5.5048304000000003</v>
      </c>
      <c r="G518" s="6">
        <v>9.1221227250000005</v>
      </c>
    </row>
    <row r="519" spans="1:7">
      <c r="A519" s="4">
        <v>40015.401662938973</v>
      </c>
      <c r="B519" s="5">
        <v>14.625</v>
      </c>
      <c r="C519" s="5">
        <v>254.91686741000001</v>
      </c>
      <c r="D519" s="5">
        <v>225.79958694999999</v>
      </c>
      <c r="E519" s="5">
        <v>282.44135975</v>
      </c>
      <c r="F519" s="5">
        <v>5.4725372400000003</v>
      </c>
      <c r="G519" s="6">
        <v>9.1524627599999988</v>
      </c>
    </row>
    <row r="520" spans="1:7">
      <c r="A520" s="4">
        <v>40015.401667716862</v>
      </c>
      <c r="B520" s="5">
        <v>14.6240234375</v>
      </c>
      <c r="C520" s="5">
        <v>255.55894502000001</v>
      </c>
      <c r="D520" s="5">
        <v>225.15750933999999</v>
      </c>
      <c r="E520" s="5">
        <v>281.79928214</v>
      </c>
      <c r="F520" s="5">
        <v>5.3982462399999998</v>
      </c>
      <c r="G520" s="6">
        <v>9.2257771975000011</v>
      </c>
    </row>
    <row r="521" spans="1:7">
      <c r="A521" s="4">
        <v>40015.401672494751</v>
      </c>
      <c r="B521" s="5">
        <v>14.623046875</v>
      </c>
      <c r="C521" s="5">
        <v>256.19102598000001</v>
      </c>
      <c r="D521" s="5">
        <v>224.52542837999999</v>
      </c>
      <c r="E521" s="5">
        <v>281.16720118000001</v>
      </c>
      <c r="F521" s="5">
        <v>5.4307973</v>
      </c>
      <c r="G521" s="6">
        <v>9.192249575</v>
      </c>
    </row>
    <row r="522" spans="1:7">
      <c r="A522" s="4">
        <v>40015.401677272639</v>
      </c>
      <c r="B522" s="5">
        <v>14.625</v>
      </c>
      <c r="C522" s="5">
        <v>256.93671146999998</v>
      </c>
      <c r="D522" s="5">
        <v>223.77974289000002</v>
      </c>
      <c r="E522" s="5">
        <v>280.42151569000004</v>
      </c>
      <c r="F522" s="5">
        <v>5.3982462399999998</v>
      </c>
      <c r="G522" s="6">
        <v>9.2267537600000011</v>
      </c>
    </row>
    <row r="523" spans="1:7">
      <c r="A523" s="4">
        <v>40015.401682050528</v>
      </c>
      <c r="B523" s="5">
        <v>14.6240234375</v>
      </c>
      <c r="C523" s="5">
        <v>257.60624309999997</v>
      </c>
      <c r="D523" s="5">
        <v>223.11021126000003</v>
      </c>
      <c r="E523" s="5">
        <v>279.75198406000004</v>
      </c>
      <c r="F523" s="5">
        <v>5.3982462399999998</v>
      </c>
      <c r="G523" s="6">
        <v>9.2257771975000011</v>
      </c>
    </row>
    <row r="524" spans="1:7">
      <c r="A524" s="4">
        <v>40015.401686828416</v>
      </c>
      <c r="B524" s="5">
        <v>14.623046875</v>
      </c>
      <c r="C524" s="5">
        <v>258.28564717</v>
      </c>
      <c r="D524" s="5">
        <v>222.43080719</v>
      </c>
      <c r="E524" s="5">
        <v>279.07257999000001</v>
      </c>
      <c r="F524" s="5">
        <v>5.3247173700000001</v>
      </c>
      <c r="G524" s="6">
        <v>9.2983295049999999</v>
      </c>
    </row>
    <row r="525" spans="1:7">
      <c r="A525" s="4">
        <v>40015.401691606305</v>
      </c>
      <c r="B525" s="5">
        <v>14.623046875</v>
      </c>
      <c r="C525" s="5">
        <v>259.06631797</v>
      </c>
      <c r="D525" s="5">
        <v>221.65013639</v>
      </c>
      <c r="E525" s="5">
        <v>278.29190919000001</v>
      </c>
      <c r="F525" s="5">
        <v>5.3247173700000001</v>
      </c>
      <c r="G525" s="6">
        <v>9.2983295049999999</v>
      </c>
    </row>
    <row r="526" spans="1:7">
      <c r="A526" s="4">
        <v>40015.40170593997</v>
      </c>
      <c r="B526" s="5">
        <v>14.623046875</v>
      </c>
      <c r="C526" s="5">
        <v>261.43420621000001</v>
      </c>
      <c r="D526" s="5">
        <v>219.28224814999999</v>
      </c>
      <c r="E526" s="5">
        <v>275.92402095</v>
      </c>
      <c r="F526" s="5">
        <v>5.2505837399999997</v>
      </c>
      <c r="G526" s="6">
        <v>9.3724631350000003</v>
      </c>
    </row>
    <row r="527" spans="1:7">
      <c r="A527" s="4">
        <v>40015.401720273636</v>
      </c>
      <c r="B527" s="5">
        <v>14.62109375</v>
      </c>
      <c r="C527" s="5">
        <v>264.03218736999997</v>
      </c>
      <c r="D527" s="5">
        <v>216.68426699000003</v>
      </c>
      <c r="E527" s="5">
        <v>273.32603979000004</v>
      </c>
      <c r="F527" s="5">
        <v>5.2174947600000001</v>
      </c>
      <c r="G527" s="6">
        <v>9.403598989999999</v>
      </c>
    </row>
    <row r="528" spans="1:7">
      <c r="A528" s="4">
        <v>40015.401725051524</v>
      </c>
      <c r="B528" s="5">
        <v>14.6201171875</v>
      </c>
      <c r="C528" s="5">
        <v>264.95617607000003</v>
      </c>
      <c r="D528" s="5">
        <v>215.76027828999997</v>
      </c>
      <c r="E528" s="5">
        <v>272.40205108999999</v>
      </c>
      <c r="F528" s="5">
        <v>5.2174947600000001</v>
      </c>
      <c r="G528" s="6">
        <v>9.402622427499999</v>
      </c>
    </row>
    <row r="529" spans="1:7">
      <c r="A529" s="4">
        <v>40015.401729829413</v>
      </c>
      <c r="B529" s="5">
        <v>14.62109375</v>
      </c>
      <c r="C529" s="5">
        <v>266.00238461999999</v>
      </c>
      <c r="D529" s="5">
        <v>214.71406974000001</v>
      </c>
      <c r="E529" s="5">
        <v>271.35584254000003</v>
      </c>
      <c r="F529" s="5">
        <v>5.2505837399999997</v>
      </c>
      <c r="G529" s="6">
        <v>9.3705100100000003</v>
      </c>
    </row>
    <row r="530" spans="1:7">
      <c r="A530" s="4">
        <v>40015.401734607301</v>
      </c>
      <c r="B530" s="5">
        <v>14.62109375</v>
      </c>
      <c r="C530" s="5">
        <v>266.92850139000001</v>
      </c>
      <c r="D530" s="5">
        <v>213.78795296999999</v>
      </c>
      <c r="E530" s="5">
        <v>270.42972577</v>
      </c>
      <c r="F530" s="5">
        <v>5.2505837399999997</v>
      </c>
      <c r="G530" s="6">
        <v>9.3705100100000003</v>
      </c>
    </row>
    <row r="531" spans="1:7">
      <c r="A531" s="4">
        <v>40015.40173938519</v>
      </c>
      <c r="B531" s="5">
        <v>14.6201171875</v>
      </c>
      <c r="C531" s="5">
        <v>267.93551991999999</v>
      </c>
      <c r="D531" s="5">
        <v>212.78093444000001</v>
      </c>
      <c r="E531" s="5">
        <v>269.42270724000002</v>
      </c>
      <c r="F531" s="5">
        <v>5.3322355999999997</v>
      </c>
      <c r="G531" s="6">
        <v>9.2878815874999994</v>
      </c>
    </row>
    <row r="532" spans="1:7">
      <c r="A532" s="4">
        <v>40015.401744163079</v>
      </c>
      <c r="B532" s="5">
        <v>14.619140625</v>
      </c>
      <c r="C532" s="5">
        <v>268.93937527000003</v>
      </c>
      <c r="D532" s="5">
        <v>211.77707908999997</v>
      </c>
      <c r="E532" s="5">
        <v>268.41885188999998</v>
      </c>
      <c r="F532" s="5">
        <v>5.3569194299999996</v>
      </c>
      <c r="G532" s="6">
        <v>9.2622211950000004</v>
      </c>
    </row>
    <row r="533" spans="1:7">
      <c r="A533" s="4">
        <v>40015.401748940967</v>
      </c>
      <c r="B533" s="5">
        <v>14.619140625</v>
      </c>
      <c r="C533" s="5">
        <v>269.88717296999999</v>
      </c>
      <c r="D533" s="5">
        <v>210.82928139000001</v>
      </c>
      <c r="E533" s="5">
        <v>267.47105419000002</v>
      </c>
      <c r="F533" s="5">
        <v>5.3247173700000001</v>
      </c>
      <c r="G533" s="6">
        <v>9.2944232549999999</v>
      </c>
    </row>
    <row r="534" spans="1:7">
      <c r="A534" s="4">
        <v>40015.401753718856</v>
      </c>
      <c r="B534" s="5">
        <v>14.6201171875</v>
      </c>
      <c r="C534" s="5">
        <v>269.88717296999999</v>
      </c>
      <c r="D534" s="5">
        <v>210.82928139000001</v>
      </c>
      <c r="E534" s="5">
        <v>267.47105419000002</v>
      </c>
      <c r="F534" s="5">
        <v>5.3247173700000001</v>
      </c>
      <c r="G534" s="6">
        <v>9.2953998174999999</v>
      </c>
    </row>
    <row r="535" spans="1:7">
      <c r="A535" s="4">
        <v>40015.401758496744</v>
      </c>
      <c r="B535" s="5">
        <v>14.6201171875</v>
      </c>
      <c r="C535" s="5">
        <v>269.88717296999999</v>
      </c>
      <c r="D535" s="5">
        <v>210.82928139000001</v>
      </c>
      <c r="E535" s="5">
        <v>267.47105419000002</v>
      </c>
      <c r="F535" s="5">
        <v>5.2505837399999997</v>
      </c>
      <c r="G535" s="6">
        <v>9.3695334475000003</v>
      </c>
    </row>
    <row r="536" spans="1:7">
      <c r="A536" s="4">
        <v>40015.401763274633</v>
      </c>
      <c r="B536" s="5">
        <v>14.619140625</v>
      </c>
      <c r="C536" s="5">
        <v>273.08404075999999</v>
      </c>
      <c r="D536" s="5">
        <v>207.63241360000001</v>
      </c>
      <c r="E536" s="5">
        <v>264.27418640000002</v>
      </c>
      <c r="F536" s="5">
        <v>5.2505837399999997</v>
      </c>
      <c r="G536" s="6">
        <v>9.3685568850000003</v>
      </c>
    </row>
    <row r="537" spans="1:7">
      <c r="A537" s="4">
        <v>40015.401768052521</v>
      </c>
      <c r="B537" s="5">
        <v>14.6181640625</v>
      </c>
      <c r="C537" s="5">
        <v>273.98299574999999</v>
      </c>
      <c r="D537" s="5">
        <v>206.73345861000001</v>
      </c>
      <c r="E537" s="5">
        <v>263.37523141000003</v>
      </c>
      <c r="F537" s="5">
        <v>5.2912872799999997</v>
      </c>
      <c r="G537" s="6">
        <v>9.3268767825000012</v>
      </c>
    </row>
    <row r="538" spans="1:7">
      <c r="A538" s="4">
        <v>40015.40177283041</v>
      </c>
      <c r="B538" s="5">
        <v>14.6181640625</v>
      </c>
      <c r="C538" s="5">
        <v>275.03651009999999</v>
      </c>
      <c r="D538" s="5">
        <v>205.67994426000001</v>
      </c>
      <c r="E538" s="5">
        <v>262.32171706000003</v>
      </c>
      <c r="F538" s="5">
        <v>5.2580040199999996</v>
      </c>
      <c r="G538" s="6">
        <v>9.3601600425000004</v>
      </c>
    </row>
    <row r="539" spans="1:7">
      <c r="A539" s="4">
        <v>40015.401777608298</v>
      </c>
      <c r="B539" s="5">
        <v>14.6171875</v>
      </c>
      <c r="C539" s="5">
        <v>276.03560069999997</v>
      </c>
      <c r="D539" s="5">
        <v>204.68085366000003</v>
      </c>
      <c r="E539" s="5">
        <v>261.32262646000004</v>
      </c>
      <c r="F539" s="5">
        <v>5.2174947600000001</v>
      </c>
      <c r="G539" s="6">
        <v>9.399692739999999</v>
      </c>
    </row>
    <row r="540" spans="1:7">
      <c r="A540" s="4">
        <v>40015.401782386187</v>
      </c>
      <c r="B540" s="5">
        <v>14.6181640625</v>
      </c>
      <c r="C540" s="5">
        <v>276.92967960999999</v>
      </c>
      <c r="D540" s="5">
        <v>203.78677475000001</v>
      </c>
      <c r="E540" s="5">
        <v>260.42854755000002</v>
      </c>
      <c r="F540" s="5">
        <v>5.2912872799999997</v>
      </c>
      <c r="G540" s="6">
        <v>9.3268767825000012</v>
      </c>
    </row>
    <row r="541" spans="1:7">
      <c r="A541" s="4">
        <v>40015.401787164075</v>
      </c>
      <c r="B541" s="5">
        <v>14.6181640625</v>
      </c>
      <c r="C541" s="5">
        <v>277.87670694000002</v>
      </c>
      <c r="D541" s="5">
        <v>202.83974741999998</v>
      </c>
      <c r="E541" s="5">
        <v>259.48152021999999</v>
      </c>
      <c r="F541" s="5">
        <v>5.2838235999999998</v>
      </c>
      <c r="G541" s="6">
        <v>9.3343404625000002</v>
      </c>
    </row>
    <row r="542" spans="1:7">
      <c r="A542" s="4">
        <v>40015.401791941964</v>
      </c>
      <c r="B542" s="5">
        <v>14.6171875</v>
      </c>
      <c r="C542" s="5">
        <v>278.79685927000003</v>
      </c>
      <c r="D542" s="5">
        <v>201.91959508999997</v>
      </c>
      <c r="E542" s="5">
        <v>258.56136788999999</v>
      </c>
      <c r="F542" s="5">
        <v>5.2838235999999998</v>
      </c>
      <c r="G542" s="6">
        <v>9.3333639000000002</v>
      </c>
    </row>
    <row r="543" spans="1:7">
      <c r="A543" s="4">
        <v>40015.401796719852</v>
      </c>
      <c r="B543" s="5">
        <v>14.6162109375</v>
      </c>
      <c r="C543" s="5">
        <v>279.73721383999998</v>
      </c>
      <c r="D543" s="5">
        <v>200.97924052000002</v>
      </c>
      <c r="E543" s="5">
        <v>257.62101332000003</v>
      </c>
      <c r="F543" s="5">
        <v>5.2431760199999999</v>
      </c>
      <c r="G543" s="6">
        <v>9.3730349175000001</v>
      </c>
    </row>
    <row r="544" spans="1:7">
      <c r="A544" s="4">
        <v>40015.401801497741</v>
      </c>
      <c r="B544" s="5">
        <v>14.6162109375</v>
      </c>
      <c r="C544" s="5">
        <v>280.53421713</v>
      </c>
      <c r="D544" s="5">
        <v>200.18223723</v>
      </c>
      <c r="E544" s="5">
        <v>256.82401003000001</v>
      </c>
      <c r="F544" s="5">
        <v>5.2101315899999996</v>
      </c>
      <c r="G544" s="6">
        <v>9.4060793475000004</v>
      </c>
    </row>
    <row r="545" spans="1:7">
      <c r="A545" s="4">
        <v>40015.401806275629</v>
      </c>
      <c r="B545" s="5">
        <v>14.6171875</v>
      </c>
      <c r="C545" s="5">
        <v>281.54964058000002</v>
      </c>
      <c r="D545" s="5">
        <v>199.16681377999998</v>
      </c>
      <c r="E545" s="5">
        <v>255.80858658</v>
      </c>
      <c r="F545" s="5">
        <v>5.1772422300000001</v>
      </c>
      <c r="G545" s="6">
        <v>9.4399452699999991</v>
      </c>
    </row>
    <row r="546" spans="1:7">
      <c r="A546" s="4">
        <v>40015.401820609295</v>
      </c>
      <c r="B546" s="5">
        <v>14.615234375</v>
      </c>
      <c r="C546" s="5">
        <v>281.54964058000002</v>
      </c>
      <c r="D546" s="5">
        <v>199.16681377999998</v>
      </c>
      <c r="E546" s="5">
        <v>255.80858658</v>
      </c>
      <c r="F546" s="5">
        <v>5.2431760199999999</v>
      </c>
      <c r="G546" s="6">
        <v>9.3720583550000001</v>
      </c>
    </row>
    <row r="547" spans="1:7">
      <c r="A547" s="4">
        <v>40015.401825387184</v>
      </c>
      <c r="B547" s="5">
        <v>14.6142578125</v>
      </c>
      <c r="C547" s="5">
        <v>285.13140256999998</v>
      </c>
      <c r="D547" s="5">
        <v>195.58505179000002</v>
      </c>
      <c r="E547" s="5">
        <v>252.22682459000004</v>
      </c>
      <c r="F547" s="5">
        <v>5.2101315899999996</v>
      </c>
      <c r="G547" s="6">
        <v>9.4041262225000004</v>
      </c>
    </row>
    <row r="548" spans="1:7">
      <c r="A548" s="4">
        <v>40015.401839720849</v>
      </c>
      <c r="B548" s="5">
        <v>14.6142578125</v>
      </c>
      <c r="C548" s="5">
        <v>288.40098697000002</v>
      </c>
      <c r="D548" s="5">
        <v>192.31546738999998</v>
      </c>
      <c r="E548" s="5">
        <v>248.95724018999999</v>
      </c>
      <c r="F548" s="5">
        <v>5.1106558199999998</v>
      </c>
      <c r="G548" s="6">
        <v>9.5036019925000002</v>
      </c>
    </row>
    <row r="549" spans="1:7">
      <c r="A549" s="4">
        <v>40015.401844498738</v>
      </c>
      <c r="B549" s="5">
        <v>14.6142578125</v>
      </c>
      <c r="C549" s="5">
        <v>289.27993072999999</v>
      </c>
      <c r="D549" s="5">
        <v>191.43652363000001</v>
      </c>
      <c r="E549" s="5">
        <v>248.07829643000002</v>
      </c>
      <c r="F549" s="5">
        <v>5.0362275800000003</v>
      </c>
      <c r="G549" s="6">
        <v>9.5780302324999997</v>
      </c>
    </row>
    <row r="550" spans="1:7">
      <c r="A550" s="4">
        <v>40015.401849276626</v>
      </c>
      <c r="B550" s="5">
        <v>14.61328125</v>
      </c>
      <c r="C550" s="5">
        <v>289.27993072999999</v>
      </c>
      <c r="D550" s="5">
        <v>191.43652363000001</v>
      </c>
      <c r="E550" s="5">
        <v>248.07829643000002</v>
      </c>
      <c r="F550" s="5">
        <v>5.1671192799999996</v>
      </c>
      <c r="G550" s="6">
        <v>9.4461619700000004</v>
      </c>
    </row>
    <row r="551" spans="1:7">
      <c r="A551" s="4">
        <v>40015.401854054515</v>
      </c>
      <c r="B551" s="5">
        <v>14.6123046875</v>
      </c>
      <c r="C551" s="5">
        <v>290.86412627999999</v>
      </c>
      <c r="D551" s="5">
        <v>189.85232808000001</v>
      </c>
      <c r="E551" s="5">
        <v>246.49410088000002</v>
      </c>
      <c r="F551" s="5">
        <v>5.1505077300000002</v>
      </c>
      <c r="G551" s="6">
        <v>9.4617969574999989</v>
      </c>
    </row>
    <row r="552" spans="1:7">
      <c r="A552" s="4">
        <v>40015.401858832403</v>
      </c>
      <c r="B552" s="5">
        <v>14.6142578125</v>
      </c>
      <c r="C552" s="5">
        <v>291.81314465000003</v>
      </c>
      <c r="D552" s="5">
        <v>188.90330970999997</v>
      </c>
      <c r="E552" s="5">
        <v>245.54508250999999</v>
      </c>
      <c r="F552" s="5">
        <v>5.0684413599999996</v>
      </c>
      <c r="G552" s="6">
        <v>9.5458164525000004</v>
      </c>
    </row>
    <row r="553" spans="1:7">
      <c r="A553" s="4">
        <v>40015.401863610292</v>
      </c>
      <c r="B553" s="5">
        <v>14.61328125</v>
      </c>
      <c r="C553" s="5">
        <v>292.64450019999998</v>
      </c>
      <c r="D553" s="5">
        <v>188.07195416000002</v>
      </c>
      <c r="E553" s="5">
        <v>244.71372696000003</v>
      </c>
      <c r="F553" s="5">
        <v>5.1257628100000003</v>
      </c>
      <c r="G553" s="6">
        <v>9.4875184399999988</v>
      </c>
    </row>
    <row r="554" spans="1:7">
      <c r="A554" s="4">
        <v>40015.40186838818</v>
      </c>
      <c r="B554" s="5">
        <v>14.6123046875</v>
      </c>
      <c r="C554" s="5">
        <v>292.64450019999998</v>
      </c>
      <c r="D554" s="5">
        <v>188.07195416000002</v>
      </c>
      <c r="E554" s="5">
        <v>244.71372696000003</v>
      </c>
      <c r="F554" s="5">
        <v>5.07824293</v>
      </c>
      <c r="G554" s="6">
        <v>9.5340617575</v>
      </c>
    </row>
    <row r="555" spans="1:7">
      <c r="A555" s="4">
        <v>40015.401873166069</v>
      </c>
      <c r="B555" s="5">
        <v>14.6123046875</v>
      </c>
      <c r="C555" s="5">
        <v>294.69292442</v>
      </c>
      <c r="D555" s="5">
        <v>186.02352994</v>
      </c>
      <c r="E555" s="5">
        <v>242.66530274000002</v>
      </c>
      <c r="F555" s="5">
        <v>4.9877790600000003</v>
      </c>
      <c r="G555" s="6">
        <v>9.6245256274999988</v>
      </c>
    </row>
    <row r="556" spans="1:7">
      <c r="A556" s="4">
        <v>40015.401877943958</v>
      </c>
      <c r="B556" s="5">
        <v>14.611328125</v>
      </c>
      <c r="C556" s="5">
        <v>294.69292442</v>
      </c>
      <c r="D556" s="5">
        <v>186.02352994</v>
      </c>
      <c r="E556" s="5">
        <v>242.66530274000002</v>
      </c>
      <c r="F556" s="5">
        <v>4.9877790600000003</v>
      </c>
      <c r="G556" s="6">
        <v>9.6235490649999988</v>
      </c>
    </row>
    <row r="557" spans="1:7">
      <c r="A557" s="4">
        <v>40015.401882721846</v>
      </c>
      <c r="B557" s="5">
        <v>14.6103515625</v>
      </c>
      <c r="C557" s="5">
        <v>296.65524247000002</v>
      </c>
      <c r="D557" s="5">
        <v>184.06121188999998</v>
      </c>
      <c r="E557" s="5">
        <v>240.70298468999999</v>
      </c>
      <c r="F557" s="5">
        <v>4.9475664899999998</v>
      </c>
      <c r="G557" s="6">
        <v>9.6627850725000002</v>
      </c>
    </row>
    <row r="558" spans="1:7">
      <c r="A558" s="4">
        <v>40015.401887499735</v>
      </c>
      <c r="B558" s="5">
        <v>14.6123046875</v>
      </c>
      <c r="C558" s="5">
        <v>296.65524247000002</v>
      </c>
      <c r="D558" s="5">
        <v>184.06121188999998</v>
      </c>
      <c r="E558" s="5">
        <v>240.70298468999999</v>
      </c>
      <c r="F558" s="5">
        <v>4.98046027</v>
      </c>
      <c r="G558" s="6">
        <v>9.6318444175</v>
      </c>
    </row>
    <row r="559" spans="1:7">
      <c r="A559" s="4">
        <v>40015.401892277623</v>
      </c>
      <c r="B559" s="5">
        <v>14.611328125</v>
      </c>
      <c r="C559" s="5">
        <v>296.65524247000002</v>
      </c>
      <c r="D559" s="5">
        <v>184.06121188999998</v>
      </c>
      <c r="E559" s="5">
        <v>240.70298468999999</v>
      </c>
      <c r="F559" s="5">
        <v>5.02088321</v>
      </c>
      <c r="G559" s="6">
        <v>9.5904449149999991</v>
      </c>
    </row>
    <row r="560" spans="1:7">
      <c r="A560" s="4">
        <v>40015.401897055512</v>
      </c>
      <c r="B560" s="5">
        <v>14.6103515625</v>
      </c>
      <c r="C560" s="5">
        <v>296.65524247000002</v>
      </c>
      <c r="D560" s="5">
        <v>184.06121188999998</v>
      </c>
      <c r="E560" s="5">
        <v>240.70298468999999</v>
      </c>
      <c r="F560" s="5">
        <v>5.0615711599999997</v>
      </c>
      <c r="G560" s="6">
        <v>9.5487804025000003</v>
      </c>
    </row>
    <row r="561" spans="1:7">
      <c r="A561" s="4">
        <v>40015.4019018334</v>
      </c>
      <c r="B561" s="5">
        <v>14.6103515625</v>
      </c>
      <c r="C561" s="5">
        <v>300.42213221999998</v>
      </c>
      <c r="D561" s="5">
        <v>180.29432214000002</v>
      </c>
      <c r="E561" s="5">
        <v>236.93609494000003</v>
      </c>
      <c r="F561" s="5">
        <v>5.02088321</v>
      </c>
      <c r="G561" s="6">
        <v>9.5894683524999991</v>
      </c>
    </row>
    <row r="562" spans="1:7">
      <c r="A562" s="4">
        <v>40015.401925722843</v>
      </c>
      <c r="B562" s="5">
        <v>14.6083984375</v>
      </c>
      <c r="C562" s="5">
        <v>300.42213221999998</v>
      </c>
      <c r="D562" s="5">
        <v>180.29432214000002</v>
      </c>
      <c r="E562" s="5">
        <v>236.93609494000003</v>
      </c>
      <c r="F562" s="5">
        <v>4.9475664899999998</v>
      </c>
      <c r="G562" s="6">
        <v>9.6608319475000002</v>
      </c>
    </row>
    <row r="563" spans="1:7">
      <c r="A563" s="4">
        <v>40015.401930500731</v>
      </c>
      <c r="B563" s="5">
        <v>14.6083984375</v>
      </c>
      <c r="C563" s="5">
        <v>306.46390965000001</v>
      </c>
      <c r="D563" s="5">
        <v>174.25254471</v>
      </c>
      <c r="E563" s="5">
        <v>230.89431751000001</v>
      </c>
      <c r="F563" s="5">
        <v>4.9141666600000002</v>
      </c>
      <c r="G563" s="6">
        <v>9.6942317775000006</v>
      </c>
    </row>
    <row r="564" spans="1:7">
      <c r="A564" s="4">
        <v>40015.401954390174</v>
      </c>
      <c r="B564" s="5">
        <v>14.6064453125</v>
      </c>
      <c r="C564" s="5">
        <v>311.29557103000002</v>
      </c>
      <c r="D564" s="5">
        <v>169.42088332999998</v>
      </c>
      <c r="E564" s="5">
        <v>226.06265612999999</v>
      </c>
      <c r="F564" s="5">
        <v>4.9877790600000003</v>
      </c>
      <c r="G564" s="6">
        <v>9.6186662524999988</v>
      </c>
    </row>
    <row r="565" spans="1:7">
      <c r="A565" s="4">
        <v>40015.401959168063</v>
      </c>
      <c r="B565" s="5">
        <v>14.6064453125</v>
      </c>
      <c r="C565" s="5">
        <v>311.29557103000002</v>
      </c>
      <c r="D565" s="5">
        <v>169.42088332999998</v>
      </c>
      <c r="E565" s="5">
        <v>226.06265612999999</v>
      </c>
      <c r="F565" s="5">
        <v>4.9877790600000003</v>
      </c>
      <c r="G565" s="6">
        <v>9.6186662524999988</v>
      </c>
    </row>
    <row r="566" spans="1:7">
      <c r="A566" s="4">
        <v>40015.401963945951</v>
      </c>
      <c r="B566" s="5">
        <v>14.607421875</v>
      </c>
      <c r="C566" s="5">
        <v>312.78651847999998</v>
      </c>
      <c r="D566" s="5">
        <v>167.92993588000002</v>
      </c>
      <c r="E566" s="5">
        <v>224.57170868000003</v>
      </c>
      <c r="F566" s="5">
        <v>5.0615711599999997</v>
      </c>
      <c r="G566" s="6">
        <v>9.5458507150000003</v>
      </c>
    </row>
    <row r="567" spans="1:7">
      <c r="A567" s="4">
        <v>40015.40196872384</v>
      </c>
      <c r="B567" s="5">
        <v>14.6064453125</v>
      </c>
      <c r="C567" s="5">
        <v>313.82298147</v>
      </c>
      <c r="D567" s="5">
        <v>166.89347289</v>
      </c>
      <c r="E567" s="5">
        <v>223.53524569000001</v>
      </c>
      <c r="F567" s="5">
        <v>5.0615711599999997</v>
      </c>
      <c r="G567" s="6">
        <v>9.5448741525000003</v>
      </c>
    </row>
    <row r="568" spans="1:7">
      <c r="A568" s="4">
        <v>40015.401973501728</v>
      </c>
      <c r="B568" s="5">
        <v>14.6064453125</v>
      </c>
      <c r="C568" s="5">
        <v>314.74779152000002</v>
      </c>
      <c r="D568" s="5">
        <v>165.96866283999998</v>
      </c>
      <c r="E568" s="5">
        <v>222.61043563999999</v>
      </c>
      <c r="F568" s="5">
        <v>5.0615711599999997</v>
      </c>
      <c r="G568" s="6">
        <v>9.5448741525000003</v>
      </c>
    </row>
    <row r="569" spans="1:7">
      <c r="A569" s="4">
        <v>40015.401978279617</v>
      </c>
      <c r="B569" s="5">
        <v>14.60546875</v>
      </c>
      <c r="C569" s="5">
        <v>315.69552354000001</v>
      </c>
      <c r="D569" s="5">
        <v>165.02093081999999</v>
      </c>
      <c r="E569" s="5">
        <v>221.66270362</v>
      </c>
      <c r="F569" s="5">
        <v>5.0615711599999997</v>
      </c>
      <c r="G569" s="6">
        <v>9.5438975900000003</v>
      </c>
    </row>
    <row r="570" spans="1:7">
      <c r="A570" s="4">
        <v>40015.401983057505</v>
      </c>
      <c r="B570" s="5">
        <v>14.6044921875</v>
      </c>
      <c r="C570" s="5">
        <v>315.69552354000001</v>
      </c>
      <c r="D570" s="5">
        <v>165.02093081999999</v>
      </c>
      <c r="E570" s="5">
        <v>221.66270362</v>
      </c>
      <c r="F570" s="5">
        <v>5.0950337899999996</v>
      </c>
      <c r="G570" s="6">
        <v>9.5094583975000013</v>
      </c>
    </row>
    <row r="571" spans="1:7">
      <c r="A571" s="4">
        <v>40015.401987835394</v>
      </c>
      <c r="B571" s="5">
        <v>14.6044921875</v>
      </c>
      <c r="C571" s="5">
        <v>317.58862237</v>
      </c>
      <c r="D571" s="5">
        <v>163.12783199</v>
      </c>
      <c r="E571" s="5">
        <v>219.76960479000002</v>
      </c>
      <c r="F571" s="5">
        <v>5.0950337899999996</v>
      </c>
      <c r="G571" s="6">
        <v>9.5094583975000013</v>
      </c>
    </row>
    <row r="572" spans="1:7">
      <c r="A572" s="4">
        <v>40015.401992613282</v>
      </c>
      <c r="B572" s="5">
        <v>14.60546875</v>
      </c>
      <c r="C572" s="5">
        <v>318.72447364999999</v>
      </c>
      <c r="D572" s="5">
        <v>161.99198071000001</v>
      </c>
      <c r="E572" s="5">
        <v>218.63375351000002</v>
      </c>
      <c r="F572" s="5">
        <v>4.9877790600000003</v>
      </c>
      <c r="G572" s="6">
        <v>9.6176896899999988</v>
      </c>
    </row>
    <row r="573" spans="1:7">
      <c r="A573" s="4">
        <v>40015.401997391171</v>
      </c>
      <c r="B573" s="5">
        <v>14.6044921875</v>
      </c>
      <c r="C573" s="5">
        <v>319.62136879000002</v>
      </c>
      <c r="D573" s="5">
        <v>161.09508556999998</v>
      </c>
      <c r="E573" s="5">
        <v>217.73685836999999</v>
      </c>
      <c r="F573" s="5">
        <v>4.92138922</v>
      </c>
      <c r="G573" s="6">
        <v>9.6831029675</v>
      </c>
    </row>
    <row r="574" spans="1:7">
      <c r="A574" s="4">
        <v>40015.402002169059</v>
      </c>
      <c r="B574" s="5">
        <v>14.6044921875</v>
      </c>
      <c r="C574" s="5">
        <v>320.60180639999999</v>
      </c>
      <c r="D574" s="5">
        <v>160.11464796000001</v>
      </c>
      <c r="E574" s="5">
        <v>216.75642076000003</v>
      </c>
      <c r="F574" s="5">
        <v>4.8064640799999996</v>
      </c>
      <c r="G574" s="6">
        <v>9.7980281075000004</v>
      </c>
    </row>
    <row r="575" spans="1:7">
      <c r="A575" s="4">
        <v>40015.402006946948</v>
      </c>
      <c r="B575" s="5">
        <v>14.603515625</v>
      </c>
      <c r="C575" s="5">
        <v>320.60180639999999</v>
      </c>
      <c r="D575" s="5">
        <v>160.11464796000001</v>
      </c>
      <c r="E575" s="5">
        <v>216.75642076000003</v>
      </c>
      <c r="F575" s="5">
        <v>4.7722048099999999</v>
      </c>
      <c r="G575" s="6">
        <v>9.8313108150000001</v>
      </c>
    </row>
    <row r="576" spans="1:7">
      <c r="A576" s="4">
        <v>40015.402021280614</v>
      </c>
      <c r="B576" s="5">
        <v>14.603515625</v>
      </c>
      <c r="C576" s="5">
        <v>324.23094965000001</v>
      </c>
      <c r="D576" s="5">
        <v>156.48550470999999</v>
      </c>
      <c r="E576" s="5">
        <v>213.12727751</v>
      </c>
      <c r="F576" s="5">
        <v>4.6668641099999997</v>
      </c>
      <c r="G576" s="6">
        <v>9.9366515150000012</v>
      </c>
    </row>
    <row r="577" spans="1:7">
      <c r="A577" s="4">
        <v>40015.402026058502</v>
      </c>
      <c r="B577" s="5">
        <v>14.6025390625</v>
      </c>
      <c r="C577" s="5">
        <v>325.14188845000001</v>
      </c>
      <c r="D577" s="5">
        <v>155.57456590999999</v>
      </c>
      <c r="E577" s="5">
        <v>212.21633871</v>
      </c>
      <c r="F577" s="5">
        <v>4.6333178200000003</v>
      </c>
      <c r="G577" s="6">
        <v>9.9692212424999997</v>
      </c>
    </row>
    <row r="578" spans="1:7">
      <c r="A578" s="4">
        <v>40015.402030836391</v>
      </c>
      <c r="B578" s="5">
        <v>14.6025390625</v>
      </c>
      <c r="C578" s="5">
        <v>325.97133546999999</v>
      </c>
      <c r="D578" s="5">
        <v>154.74511889000001</v>
      </c>
      <c r="E578" s="5">
        <v>211.38689169000003</v>
      </c>
      <c r="F578" s="5">
        <v>4.6349379900000001</v>
      </c>
      <c r="G578" s="6">
        <v>9.967601072499999</v>
      </c>
    </row>
    <row r="579" spans="1:7">
      <c r="A579" s="4">
        <v>40015.402035614279</v>
      </c>
      <c r="B579" s="5">
        <v>14.6005859375</v>
      </c>
      <c r="C579" s="5">
        <v>326.74903124000002</v>
      </c>
      <c r="D579" s="5">
        <v>153.96742311999998</v>
      </c>
      <c r="E579" s="5">
        <v>210.60919591999999</v>
      </c>
      <c r="F579" s="5">
        <v>4.6015744099999996</v>
      </c>
      <c r="G579" s="6">
        <v>9.9990115275000004</v>
      </c>
    </row>
    <row r="580" spans="1:7">
      <c r="A580" s="4">
        <v>40015.402040392168</v>
      </c>
      <c r="B580" s="5">
        <v>14.599609375</v>
      </c>
      <c r="C580" s="5">
        <v>327.44808843999999</v>
      </c>
      <c r="D580" s="5">
        <v>153.26836592000001</v>
      </c>
      <c r="E580" s="5">
        <v>209.91013872000002</v>
      </c>
      <c r="F580" s="5">
        <v>4.6349379900000001</v>
      </c>
      <c r="G580" s="6">
        <v>9.964671384999999</v>
      </c>
    </row>
    <row r="581" spans="1:7">
      <c r="A581" s="4">
        <v>40015.402045170056</v>
      </c>
      <c r="B581" s="5">
        <v>14.6015625</v>
      </c>
      <c r="C581" s="5">
        <v>328.25679456</v>
      </c>
      <c r="D581" s="5">
        <v>152.4596598</v>
      </c>
      <c r="E581" s="5">
        <v>209.10143260000001</v>
      </c>
      <c r="F581" s="5">
        <v>4.6349379900000001</v>
      </c>
      <c r="G581" s="6">
        <v>9.966624509999999</v>
      </c>
    </row>
    <row r="582" spans="1:7">
      <c r="A582" s="4">
        <v>40015.402049947945</v>
      </c>
      <c r="B582" s="5">
        <v>14.6005859375</v>
      </c>
      <c r="C582" s="5">
        <v>328.98050911000001</v>
      </c>
      <c r="D582" s="5">
        <v>151.73594524999999</v>
      </c>
      <c r="E582" s="5">
        <v>208.37771805</v>
      </c>
      <c r="F582" s="5">
        <v>4.6349379900000001</v>
      </c>
      <c r="G582" s="6">
        <v>9.965647947499999</v>
      </c>
    </row>
    <row r="583" spans="1:7">
      <c r="A583" s="4">
        <v>40015.402054725833</v>
      </c>
      <c r="B583" s="5">
        <v>14.599609375</v>
      </c>
      <c r="C583" s="5">
        <v>328.98050911000001</v>
      </c>
      <c r="D583" s="5">
        <v>151.73594524999999</v>
      </c>
      <c r="E583" s="5">
        <v>208.37771805</v>
      </c>
      <c r="F583" s="5">
        <v>4.6349379900000001</v>
      </c>
      <c r="G583" s="6">
        <v>9.964671384999999</v>
      </c>
    </row>
    <row r="584" spans="1:7">
      <c r="A584" s="4">
        <v>40015.402059503722</v>
      </c>
      <c r="B584" s="5">
        <v>14.599609375</v>
      </c>
      <c r="C584" s="5">
        <v>328.98050911000001</v>
      </c>
      <c r="D584" s="5">
        <v>151.73594524999999</v>
      </c>
      <c r="E584" s="5">
        <v>208.37771805</v>
      </c>
      <c r="F584" s="5">
        <v>4.6349379900000001</v>
      </c>
      <c r="G584" s="6">
        <v>9.964671384999999</v>
      </c>
    </row>
    <row r="585" spans="1:7">
      <c r="A585" s="4">
        <v>40015.40206428161</v>
      </c>
      <c r="B585" s="5">
        <v>14.5986328125</v>
      </c>
      <c r="C585" s="5">
        <v>331.84449562999998</v>
      </c>
      <c r="D585" s="5">
        <v>148.87195873000002</v>
      </c>
      <c r="E585" s="5">
        <v>205.51373153000003</v>
      </c>
      <c r="F585" s="5">
        <v>4.6015744099999996</v>
      </c>
      <c r="G585" s="6">
        <v>9.9970584025000004</v>
      </c>
    </row>
    <row r="586" spans="1:7">
      <c r="A586" s="4">
        <v>40015.402069059499</v>
      </c>
      <c r="B586" s="5">
        <v>14.599609375</v>
      </c>
      <c r="C586" s="5">
        <v>332.59306364000003</v>
      </c>
      <c r="D586" s="5">
        <v>148.12339071999997</v>
      </c>
      <c r="E586" s="5">
        <v>204.76516351999999</v>
      </c>
      <c r="F586" s="5">
        <v>4.6015744099999996</v>
      </c>
      <c r="G586" s="6">
        <v>9.9980349650000004</v>
      </c>
    </row>
    <row r="587" spans="1:7">
      <c r="A587" s="4">
        <v>40015.402073837387</v>
      </c>
      <c r="B587" s="5">
        <v>14.599609375</v>
      </c>
      <c r="C587" s="5">
        <v>332.59306364000003</v>
      </c>
      <c r="D587" s="5">
        <v>148.12339071999997</v>
      </c>
      <c r="E587" s="5">
        <v>204.76516351999999</v>
      </c>
      <c r="F587" s="5">
        <v>4.5611464699999997</v>
      </c>
      <c r="G587" s="6">
        <v>10.038462904999999</v>
      </c>
    </row>
    <row r="588" spans="1:7">
      <c r="A588" s="4">
        <v>40015.402088171053</v>
      </c>
      <c r="B588" s="5">
        <v>14.59765625</v>
      </c>
      <c r="C588" s="5">
        <v>334.94083375000002</v>
      </c>
      <c r="D588" s="5">
        <v>145.77562060999998</v>
      </c>
      <c r="E588" s="5">
        <v>202.41739340999999</v>
      </c>
      <c r="F588" s="5">
        <v>4.5210204999999997</v>
      </c>
      <c r="G588" s="6">
        <v>10.076635750000001</v>
      </c>
    </row>
    <row r="589" spans="1:7">
      <c r="A589" s="4">
        <v>40015.402092948942</v>
      </c>
      <c r="B589" s="5">
        <v>14.5966796875</v>
      </c>
      <c r="C589" s="5">
        <v>334.94083375000002</v>
      </c>
      <c r="D589" s="5">
        <v>145.77562060999998</v>
      </c>
      <c r="E589" s="5">
        <v>202.41739340999999</v>
      </c>
      <c r="F589" s="5">
        <v>4.5210204999999997</v>
      </c>
      <c r="G589" s="6">
        <v>10.075659187500001</v>
      </c>
    </row>
    <row r="590" spans="1:7">
      <c r="A590" s="4">
        <v>40015.40209772683</v>
      </c>
      <c r="B590" s="5">
        <v>14.59765625</v>
      </c>
      <c r="C590" s="5">
        <v>336.57516342999998</v>
      </c>
      <c r="D590" s="5">
        <v>144.14129093000003</v>
      </c>
      <c r="E590" s="5">
        <v>200.78306373000004</v>
      </c>
      <c r="F590" s="5">
        <v>4.5210204999999997</v>
      </c>
      <c r="G590" s="6">
        <v>10.076635750000001</v>
      </c>
    </row>
    <row r="591" spans="1:7">
      <c r="A591" s="4">
        <v>40015.402102504719</v>
      </c>
      <c r="B591" s="5">
        <v>14.59765625</v>
      </c>
      <c r="C591" s="5">
        <v>337.12723075000002</v>
      </c>
      <c r="D591" s="5">
        <v>143.58922360999998</v>
      </c>
      <c r="E591" s="5">
        <v>200.23099640999999</v>
      </c>
      <c r="F591" s="5">
        <v>4.5210204999999997</v>
      </c>
      <c r="G591" s="6">
        <v>10.076635750000001</v>
      </c>
    </row>
    <row r="592" spans="1:7">
      <c r="A592" s="4">
        <v>40015.402107282607</v>
      </c>
      <c r="B592" s="5">
        <v>14.5966796875</v>
      </c>
      <c r="C592" s="5">
        <v>337.88734520000003</v>
      </c>
      <c r="D592" s="5">
        <v>142.82910915999997</v>
      </c>
      <c r="E592" s="5">
        <v>199.47088195999999</v>
      </c>
      <c r="F592" s="5">
        <v>4.5611464699999997</v>
      </c>
      <c r="G592" s="6">
        <v>10.035533217499999</v>
      </c>
    </row>
    <row r="593" spans="1:7">
      <c r="A593" s="4">
        <v>40015.402112060496</v>
      </c>
      <c r="B593" s="5">
        <v>14.595703125</v>
      </c>
      <c r="C593" s="5">
        <v>338.49005404000002</v>
      </c>
      <c r="D593" s="5">
        <v>142.22640031999998</v>
      </c>
      <c r="E593" s="5">
        <v>198.86817311999999</v>
      </c>
      <c r="F593" s="5">
        <v>4.5539239199999999</v>
      </c>
      <c r="G593" s="6">
        <v>10.041779205000001</v>
      </c>
    </row>
    <row r="594" spans="1:7">
      <c r="A594" s="4">
        <v>40015.402116838384</v>
      </c>
      <c r="B594" s="5">
        <v>14.595703125</v>
      </c>
      <c r="C594" s="5">
        <v>339.28609628999999</v>
      </c>
      <c r="D594" s="5">
        <v>141.43035807000001</v>
      </c>
      <c r="E594" s="5">
        <v>198.07213087000002</v>
      </c>
      <c r="F594" s="5">
        <v>4.5611464699999997</v>
      </c>
      <c r="G594" s="6">
        <v>10.034556654999999</v>
      </c>
    </row>
    <row r="595" spans="1:7">
      <c r="A595" s="4">
        <v>40015.402121616273</v>
      </c>
      <c r="B595" s="5">
        <v>14.5966796875</v>
      </c>
      <c r="C595" s="5">
        <v>339.28609628999999</v>
      </c>
      <c r="D595" s="5">
        <v>141.43035807000001</v>
      </c>
      <c r="E595" s="5">
        <v>198.07213087000002</v>
      </c>
      <c r="F595" s="5">
        <v>4.5611464699999997</v>
      </c>
      <c r="G595" s="6">
        <v>10.035533217499999</v>
      </c>
    </row>
    <row r="596" spans="1:7">
      <c r="A596" s="4">
        <v>40015.402126394161</v>
      </c>
      <c r="B596" s="5">
        <v>14.595703125</v>
      </c>
      <c r="C596" s="5">
        <v>339.28609628999999</v>
      </c>
      <c r="D596" s="5">
        <v>141.43035807000001</v>
      </c>
      <c r="E596" s="5">
        <v>198.07213087000002</v>
      </c>
      <c r="F596" s="5">
        <v>4.5611464699999997</v>
      </c>
      <c r="G596" s="6">
        <v>10.034556654999999</v>
      </c>
    </row>
    <row r="597" spans="1:7">
      <c r="A597" s="4">
        <v>40015.40213117205</v>
      </c>
      <c r="B597" s="5">
        <v>14.595703125</v>
      </c>
      <c r="C597" s="5">
        <v>341.12734518000002</v>
      </c>
      <c r="D597" s="5">
        <v>139.58910917999998</v>
      </c>
      <c r="E597" s="5">
        <v>196.23088197999999</v>
      </c>
      <c r="F597" s="5">
        <v>4.4875546399999999</v>
      </c>
      <c r="G597" s="6">
        <v>10.108148485000001</v>
      </c>
    </row>
    <row r="598" spans="1:7">
      <c r="A598" s="4">
        <v>40015.402135949938</v>
      </c>
      <c r="B598" s="5">
        <v>14.5947265625</v>
      </c>
      <c r="C598" s="5">
        <v>341.76687756000001</v>
      </c>
      <c r="D598" s="5">
        <v>138.94957679999999</v>
      </c>
      <c r="E598" s="5">
        <v>195.5913496</v>
      </c>
      <c r="F598" s="5">
        <v>4.4226807299999997</v>
      </c>
      <c r="G598" s="6">
        <v>10.1720458325</v>
      </c>
    </row>
    <row r="599" spans="1:7">
      <c r="A599" s="4">
        <v>40015.402140727827</v>
      </c>
      <c r="B599" s="5">
        <v>14.59375</v>
      </c>
      <c r="C599" s="5">
        <v>341.76687756000001</v>
      </c>
      <c r="D599" s="5">
        <v>138.94957679999999</v>
      </c>
      <c r="E599" s="5">
        <v>195.5913496</v>
      </c>
      <c r="F599" s="5">
        <v>4.4542659899999997</v>
      </c>
      <c r="G599" s="6">
        <v>10.13948401</v>
      </c>
    </row>
    <row r="600" spans="1:7">
      <c r="A600" s="4">
        <v>40015.402145505715</v>
      </c>
      <c r="B600" s="5">
        <v>14.5927734375</v>
      </c>
      <c r="C600" s="5">
        <v>342.76655505999997</v>
      </c>
      <c r="D600" s="5">
        <v>137.94989930000003</v>
      </c>
      <c r="E600" s="5">
        <v>194.59167210000004</v>
      </c>
      <c r="F600" s="5">
        <v>4.4550201999999999</v>
      </c>
      <c r="G600" s="6">
        <v>10.1377532375</v>
      </c>
    </row>
    <row r="601" spans="1:7">
      <c r="A601" s="4">
        <v>40015.402150283604</v>
      </c>
      <c r="B601" s="5">
        <v>14.5947265625</v>
      </c>
      <c r="C601" s="5">
        <v>343.23234618999999</v>
      </c>
      <c r="D601" s="5">
        <v>137.48410817000001</v>
      </c>
      <c r="E601" s="5">
        <v>194.12588097000003</v>
      </c>
      <c r="F601" s="5">
        <v>4.4219199600000003</v>
      </c>
      <c r="G601" s="6">
        <v>10.1728066025</v>
      </c>
    </row>
    <row r="602" spans="1:7">
      <c r="A602" s="4">
        <v>40015.402155061493</v>
      </c>
      <c r="B602" s="5">
        <v>14.59375</v>
      </c>
      <c r="C602" s="5">
        <v>343.82698991000001</v>
      </c>
      <c r="D602" s="5">
        <v>136.88946444999999</v>
      </c>
      <c r="E602" s="5">
        <v>193.53123725</v>
      </c>
      <c r="F602" s="5">
        <v>4.4542659899999997</v>
      </c>
      <c r="G602" s="6">
        <v>10.13948401</v>
      </c>
    </row>
    <row r="603" spans="1:7">
      <c r="A603" s="4">
        <v>40015.402159839381</v>
      </c>
      <c r="B603" s="5">
        <v>14.5927734375</v>
      </c>
      <c r="C603" s="5">
        <v>344.42343941000001</v>
      </c>
      <c r="D603" s="5">
        <v>136.29301494999999</v>
      </c>
      <c r="E603" s="5">
        <v>192.93478775</v>
      </c>
      <c r="F603" s="5">
        <v>4.3897738999999998</v>
      </c>
      <c r="G603" s="6">
        <v>10.2029995375</v>
      </c>
    </row>
    <row r="604" spans="1:7">
      <c r="A604" s="4">
        <v>40015.40216461727</v>
      </c>
      <c r="B604" s="5">
        <v>14.5927734375</v>
      </c>
      <c r="C604" s="5">
        <v>345.2827092</v>
      </c>
      <c r="D604" s="5">
        <v>135.43374516</v>
      </c>
      <c r="E604" s="5">
        <v>192.07551796000001</v>
      </c>
      <c r="F604" s="5">
        <v>4.3897738999999998</v>
      </c>
      <c r="G604" s="6">
        <v>10.2029995375</v>
      </c>
    </row>
    <row r="605" spans="1:7">
      <c r="A605" s="4">
        <v>40015.402169395158</v>
      </c>
      <c r="B605" s="5">
        <v>14.591796875</v>
      </c>
      <c r="C605" s="5">
        <v>345.76150094000002</v>
      </c>
      <c r="D605" s="5">
        <v>134.95495341999998</v>
      </c>
      <c r="E605" s="5">
        <v>191.59672621999999</v>
      </c>
      <c r="F605" s="5">
        <v>4.3897738999999998</v>
      </c>
      <c r="G605" s="6">
        <v>10.202022975</v>
      </c>
    </row>
    <row r="606" spans="1:7">
      <c r="A606" s="4">
        <v>40015.402183728824</v>
      </c>
      <c r="B606" s="5">
        <v>14.591796875</v>
      </c>
      <c r="C606" s="5">
        <v>347.41452028999998</v>
      </c>
      <c r="D606" s="5">
        <v>133.30193407000002</v>
      </c>
      <c r="E606" s="5">
        <v>189.94370687000003</v>
      </c>
      <c r="F606" s="5">
        <v>4.3897738999999998</v>
      </c>
      <c r="G606" s="6">
        <v>10.202022975</v>
      </c>
    </row>
    <row r="607" spans="1:7">
      <c r="A607" s="4">
        <v>40015.402188506712</v>
      </c>
      <c r="B607" s="5">
        <v>14.5908203125</v>
      </c>
      <c r="C607" s="5">
        <v>348.05278040000002</v>
      </c>
      <c r="D607" s="5">
        <v>132.66367395999998</v>
      </c>
      <c r="E607" s="5">
        <v>189.30544676</v>
      </c>
      <c r="F607" s="5">
        <v>4.3897738999999998</v>
      </c>
      <c r="G607" s="6">
        <v>10.2010464125</v>
      </c>
    </row>
    <row r="608" spans="1:7">
      <c r="A608" s="4">
        <v>40015.402193284601</v>
      </c>
      <c r="B608" s="5">
        <v>14.5908203125</v>
      </c>
      <c r="C608" s="5">
        <v>348.52376609999999</v>
      </c>
      <c r="D608" s="5">
        <v>132.19268826000001</v>
      </c>
      <c r="E608" s="5">
        <v>188.83446106000002</v>
      </c>
      <c r="F608" s="5">
        <v>4.3897738999999998</v>
      </c>
      <c r="G608" s="6">
        <v>10.2010464125</v>
      </c>
    </row>
    <row r="609" spans="1:7">
      <c r="A609" s="4">
        <v>40015.402207618266</v>
      </c>
      <c r="B609" s="5">
        <v>14.5908203125</v>
      </c>
      <c r="C609" s="5">
        <v>348.52376609999999</v>
      </c>
      <c r="D609" s="5">
        <v>132.19268826000001</v>
      </c>
      <c r="E609" s="5">
        <v>188.83446106000002</v>
      </c>
      <c r="F609" s="5">
        <v>4.3897738999999998</v>
      </c>
      <c r="G609" s="6">
        <v>10.2010464125</v>
      </c>
    </row>
    <row r="610" spans="1:7">
      <c r="A610" s="4">
        <v>40015.402212396155</v>
      </c>
      <c r="B610" s="5">
        <v>14.58984375</v>
      </c>
      <c r="C610" s="5">
        <v>350.73919916</v>
      </c>
      <c r="D610" s="5">
        <v>129.9772552</v>
      </c>
      <c r="E610" s="5">
        <v>186.61902800000001</v>
      </c>
      <c r="F610" s="5">
        <v>4.3897738999999998</v>
      </c>
      <c r="G610" s="6">
        <v>10.20006985</v>
      </c>
    </row>
    <row r="611" spans="1:7">
      <c r="A611" s="4">
        <v>40015.402217174043</v>
      </c>
      <c r="B611" s="5">
        <v>14.5888671875</v>
      </c>
      <c r="C611" s="5">
        <v>350.73919916</v>
      </c>
      <c r="D611" s="5">
        <v>129.9772552</v>
      </c>
      <c r="E611" s="5">
        <v>186.61902800000001</v>
      </c>
      <c r="F611" s="5">
        <v>4.4542659899999997</v>
      </c>
      <c r="G611" s="6">
        <v>10.1346011975</v>
      </c>
    </row>
    <row r="612" spans="1:7">
      <c r="A612" s="4">
        <v>40015.402221951932</v>
      </c>
      <c r="B612" s="5">
        <v>14.5888671875</v>
      </c>
      <c r="C612" s="5">
        <v>350.73919916</v>
      </c>
      <c r="D612" s="5">
        <v>129.9772552</v>
      </c>
      <c r="E612" s="5">
        <v>186.61902800000001</v>
      </c>
      <c r="F612" s="5">
        <v>4.4542659899999997</v>
      </c>
      <c r="G612" s="6">
        <v>10.1346011975</v>
      </c>
    </row>
    <row r="613" spans="1:7">
      <c r="A613" s="4">
        <v>40015.402236285598</v>
      </c>
      <c r="B613" s="5">
        <v>14.5888671875</v>
      </c>
      <c r="C613" s="5">
        <v>350.73919916</v>
      </c>
      <c r="D613" s="5">
        <v>129.9772552</v>
      </c>
      <c r="E613" s="5">
        <v>186.61902800000001</v>
      </c>
      <c r="F613" s="5">
        <v>4.4875546399999999</v>
      </c>
      <c r="G613" s="6">
        <v>10.101312547500001</v>
      </c>
    </row>
    <row r="614" spans="1:7">
      <c r="A614" s="4">
        <v>40015.402241063486</v>
      </c>
      <c r="B614" s="5">
        <v>14.587890625</v>
      </c>
      <c r="C614" s="5">
        <v>350.73919916</v>
      </c>
      <c r="D614" s="5">
        <v>129.9772552</v>
      </c>
      <c r="E614" s="5">
        <v>186.61902800000001</v>
      </c>
      <c r="F614" s="5">
        <v>4.4875546399999999</v>
      </c>
      <c r="G614" s="6">
        <v>10.100335985000001</v>
      </c>
    </row>
    <row r="615" spans="1:7">
      <c r="A615" s="4">
        <v>40015.402245841375</v>
      </c>
      <c r="B615" s="5">
        <v>14.5869140625</v>
      </c>
      <c r="C615" s="5">
        <v>350.73919916</v>
      </c>
      <c r="D615" s="5">
        <v>129.9772552</v>
      </c>
      <c r="E615" s="5">
        <v>186.61902800000001</v>
      </c>
      <c r="F615" s="5">
        <v>4.4875546399999999</v>
      </c>
      <c r="G615" s="6">
        <v>10.099359422500001</v>
      </c>
    </row>
    <row r="616" spans="1:7">
      <c r="A616" s="4">
        <v>40015.402250619263</v>
      </c>
      <c r="B616" s="5">
        <v>14.5869140625</v>
      </c>
      <c r="C616" s="5">
        <v>350.73919916</v>
      </c>
      <c r="D616" s="5">
        <v>129.9772552</v>
      </c>
      <c r="E616" s="5">
        <v>186.61902800000001</v>
      </c>
      <c r="F616" s="5">
        <v>4.4550201999999999</v>
      </c>
      <c r="G616" s="6">
        <v>10.1318938625</v>
      </c>
    </row>
    <row r="617" spans="1:7">
      <c r="A617" s="4">
        <v>40015.402255397152</v>
      </c>
      <c r="B617" s="5">
        <v>14.587890625</v>
      </c>
      <c r="C617" s="5">
        <v>352.88699444000002</v>
      </c>
      <c r="D617" s="5">
        <v>127.82945991999998</v>
      </c>
      <c r="E617" s="5">
        <v>184.47123271999999</v>
      </c>
      <c r="F617" s="5">
        <v>4.4550201999999999</v>
      </c>
      <c r="G617" s="6">
        <v>10.132870425</v>
      </c>
    </row>
    <row r="618" spans="1:7">
      <c r="A618" s="4">
        <v>40015.40226017504</v>
      </c>
      <c r="B618" s="5">
        <v>14.5869140625</v>
      </c>
      <c r="C618" s="5">
        <v>353.53300881000001</v>
      </c>
      <c r="D618" s="5">
        <v>127.18344554999999</v>
      </c>
      <c r="E618" s="5">
        <v>183.82521835</v>
      </c>
      <c r="F618" s="5">
        <v>4.4550201999999999</v>
      </c>
      <c r="G618" s="6">
        <v>10.1318938625</v>
      </c>
    </row>
    <row r="619" spans="1:7">
      <c r="A619" s="4">
        <v>40015.402264952929</v>
      </c>
      <c r="B619" s="5">
        <v>14.5869140625</v>
      </c>
      <c r="C619" s="5">
        <v>354.16257387000002</v>
      </c>
      <c r="D619" s="5">
        <v>126.55388048999998</v>
      </c>
      <c r="E619" s="5">
        <v>183.19565329</v>
      </c>
      <c r="F619" s="5">
        <v>4.4550201999999999</v>
      </c>
      <c r="G619" s="6">
        <v>10.1318938625</v>
      </c>
    </row>
    <row r="620" spans="1:7">
      <c r="A620" s="4">
        <v>40015.402269730817</v>
      </c>
      <c r="B620" s="5">
        <v>14.5859375</v>
      </c>
      <c r="C620" s="5">
        <v>354.55464939000001</v>
      </c>
      <c r="D620" s="5">
        <v>126.16180496999999</v>
      </c>
      <c r="E620" s="5">
        <v>182.80357777</v>
      </c>
      <c r="F620" s="5">
        <v>4.4550201999999999</v>
      </c>
      <c r="G620" s="6">
        <v>10.1309173</v>
      </c>
    </row>
    <row r="621" spans="1:7">
      <c r="A621" s="4">
        <v>40015.402274508706</v>
      </c>
      <c r="B621" s="5">
        <v>14.5849609375</v>
      </c>
      <c r="C621" s="5">
        <v>354.90887973999997</v>
      </c>
      <c r="D621" s="5">
        <v>125.80757462000003</v>
      </c>
      <c r="E621" s="5">
        <v>182.44934742000004</v>
      </c>
      <c r="F621" s="5">
        <v>4.4550201999999999</v>
      </c>
      <c r="G621" s="6">
        <v>10.1299407375</v>
      </c>
    </row>
    <row r="622" spans="1:7">
      <c r="A622" s="4">
        <v>40015.402288842371</v>
      </c>
      <c r="B622" s="5">
        <v>14.5849609375</v>
      </c>
      <c r="C622" s="5">
        <v>356.60795464</v>
      </c>
      <c r="D622" s="5">
        <v>124.10849972</v>
      </c>
      <c r="E622" s="5">
        <v>180.75027252000001</v>
      </c>
      <c r="F622" s="5">
        <v>4.5942836199999997</v>
      </c>
      <c r="G622" s="6">
        <v>9.9906773175000012</v>
      </c>
    </row>
    <row r="623" spans="1:7">
      <c r="A623" s="4">
        <v>40015.402303176037</v>
      </c>
      <c r="B623" s="5">
        <v>14.5830078125</v>
      </c>
      <c r="C623" s="5">
        <v>358.31922062000001</v>
      </c>
      <c r="D623" s="5">
        <v>122.39723373999999</v>
      </c>
      <c r="E623" s="5">
        <v>179.03900654</v>
      </c>
      <c r="F623" s="5">
        <v>4.5942836199999997</v>
      </c>
      <c r="G623" s="6">
        <v>9.9887241925000012</v>
      </c>
    </row>
    <row r="624" spans="1:7">
      <c r="A624" s="4">
        <v>40015.402317509703</v>
      </c>
      <c r="B624" s="5">
        <v>14.5830078125</v>
      </c>
      <c r="C624" s="5">
        <v>360.21068487000002</v>
      </c>
      <c r="D624" s="5">
        <v>120.50576948999998</v>
      </c>
      <c r="E624" s="5">
        <v>177.14754228999999</v>
      </c>
      <c r="F624" s="5">
        <v>4.5870080199999999</v>
      </c>
      <c r="G624" s="6">
        <v>9.995999792500001</v>
      </c>
    </row>
    <row r="625" spans="1:7">
      <c r="A625" s="4">
        <v>40015.402322287591</v>
      </c>
      <c r="B625" s="5">
        <v>14.58203125</v>
      </c>
      <c r="C625" s="5">
        <v>360.21068487000002</v>
      </c>
      <c r="D625" s="5">
        <v>120.50576948999998</v>
      </c>
      <c r="E625" s="5">
        <v>177.14754228999999</v>
      </c>
      <c r="F625" s="5">
        <v>4.5870080199999999</v>
      </c>
      <c r="G625" s="6">
        <v>9.995023230000001</v>
      </c>
    </row>
    <row r="626" spans="1:7">
      <c r="A626" s="4">
        <v>40015.40232706548</v>
      </c>
      <c r="B626" s="5">
        <v>14.58203125</v>
      </c>
      <c r="C626" s="5">
        <v>361.58486098999998</v>
      </c>
      <c r="D626" s="5">
        <v>119.13159337000002</v>
      </c>
      <c r="E626" s="5">
        <v>175.77336617000003</v>
      </c>
      <c r="F626" s="5">
        <v>4.5539239199999999</v>
      </c>
      <c r="G626" s="6">
        <v>10.028107330000001</v>
      </c>
    </row>
    <row r="627" spans="1:7">
      <c r="A627" s="4">
        <v>40015.402331843368</v>
      </c>
      <c r="B627" s="5">
        <v>14.5830078125</v>
      </c>
      <c r="C627" s="5">
        <v>361.58486098999998</v>
      </c>
      <c r="D627" s="5">
        <v>119.13159337000002</v>
      </c>
      <c r="E627" s="5">
        <v>175.77336617000003</v>
      </c>
      <c r="F627" s="5">
        <v>4.5539239199999999</v>
      </c>
      <c r="G627" s="6">
        <v>10.029083892500001</v>
      </c>
    </row>
    <row r="628" spans="1:7">
      <c r="A628" s="4">
        <v>40015.402336621257</v>
      </c>
      <c r="B628" s="5">
        <v>14.58203125</v>
      </c>
      <c r="C628" s="5">
        <v>363.49728233000002</v>
      </c>
      <c r="D628" s="5">
        <v>117.21917202999998</v>
      </c>
      <c r="E628" s="5">
        <v>173.86094482999999</v>
      </c>
      <c r="F628" s="5">
        <v>4.5539239199999999</v>
      </c>
      <c r="G628" s="6">
        <v>10.028107330000001</v>
      </c>
    </row>
    <row r="629" spans="1:7">
      <c r="A629" s="4">
        <v>40015.402350954922</v>
      </c>
      <c r="B629" s="5">
        <v>14.580078125</v>
      </c>
      <c r="C629" s="5">
        <v>366.36800176999998</v>
      </c>
      <c r="D629" s="5">
        <v>114.34845259000002</v>
      </c>
      <c r="E629" s="5">
        <v>170.99022539000003</v>
      </c>
      <c r="F629" s="5">
        <v>4.6015744099999996</v>
      </c>
      <c r="G629" s="6">
        <v>9.9785037150000004</v>
      </c>
    </row>
    <row r="630" spans="1:7">
      <c r="A630" s="4">
        <v>40015.402355732811</v>
      </c>
      <c r="B630" s="5">
        <v>14.580078125</v>
      </c>
      <c r="C630" s="5">
        <v>366.36800176999998</v>
      </c>
      <c r="D630" s="5">
        <v>114.34845259000002</v>
      </c>
      <c r="E630" s="5">
        <v>170.99022539000003</v>
      </c>
      <c r="F630" s="5">
        <v>4.6349379900000001</v>
      </c>
      <c r="G630" s="6">
        <v>9.945140134999999</v>
      </c>
    </row>
    <row r="631" spans="1:7">
      <c r="A631" s="4">
        <v>40015.402370066477</v>
      </c>
      <c r="B631" s="5">
        <v>14.580078125</v>
      </c>
      <c r="C631" s="5">
        <v>366.36800176999998</v>
      </c>
      <c r="D631" s="5">
        <v>114.34845259000002</v>
      </c>
      <c r="E631" s="5">
        <v>170.99022539000003</v>
      </c>
      <c r="F631" s="5">
        <v>4.5942836199999997</v>
      </c>
      <c r="G631" s="6">
        <v>9.9857945050000012</v>
      </c>
    </row>
    <row r="632" spans="1:7">
      <c r="A632" s="4">
        <v>40015.402389178031</v>
      </c>
      <c r="B632" s="5">
        <v>14.5791015625</v>
      </c>
      <c r="C632" s="5">
        <v>366.36800176999998</v>
      </c>
      <c r="D632" s="5">
        <v>114.34845259000002</v>
      </c>
      <c r="E632" s="5">
        <v>170.99022539000003</v>
      </c>
      <c r="F632" s="5">
        <v>4.66847105</v>
      </c>
      <c r="G632" s="6">
        <v>9.9106305124999992</v>
      </c>
    </row>
    <row r="633" spans="1:7">
      <c r="A633" s="4">
        <v>40015.402393955919</v>
      </c>
      <c r="B633" s="5">
        <v>14.578125</v>
      </c>
      <c r="C633" s="5">
        <v>376.05620099999999</v>
      </c>
      <c r="D633" s="5">
        <v>104.66025336000001</v>
      </c>
      <c r="E633" s="5">
        <v>161.30202616000003</v>
      </c>
      <c r="F633" s="5">
        <v>4.66847105</v>
      </c>
      <c r="G633" s="6">
        <v>9.9096539499999992</v>
      </c>
    </row>
    <row r="634" spans="1:7">
      <c r="A634" s="4">
        <v>40015.402398733808</v>
      </c>
      <c r="B634" s="5">
        <v>14.5771484375</v>
      </c>
      <c r="C634" s="5">
        <v>376.82432017999997</v>
      </c>
      <c r="D634" s="5">
        <v>103.89213418000003</v>
      </c>
      <c r="E634" s="5">
        <v>160.53390698000004</v>
      </c>
      <c r="F634" s="5">
        <v>4.66847105</v>
      </c>
      <c r="G634" s="6">
        <v>9.9086773874999992</v>
      </c>
    </row>
    <row r="635" spans="1:7">
      <c r="A635" s="4">
        <v>40015.402403511696</v>
      </c>
      <c r="B635" s="5">
        <v>14.5771484375</v>
      </c>
      <c r="C635" s="5">
        <v>377.58106341000001</v>
      </c>
      <c r="D635" s="5">
        <v>103.13539094999999</v>
      </c>
      <c r="E635" s="5">
        <v>159.77716375</v>
      </c>
      <c r="F635" s="5">
        <v>4.66847105</v>
      </c>
      <c r="G635" s="6">
        <v>9.9086773874999992</v>
      </c>
    </row>
    <row r="636" spans="1:7">
      <c r="A636" s="4">
        <v>40015.402408289585</v>
      </c>
      <c r="B636" s="5">
        <v>14.576171875</v>
      </c>
      <c r="C636" s="5">
        <v>377.58106341000001</v>
      </c>
      <c r="D636" s="5">
        <v>103.13539094999999</v>
      </c>
      <c r="E636" s="5">
        <v>159.77716375</v>
      </c>
      <c r="F636" s="5">
        <v>4.74195484</v>
      </c>
      <c r="G636" s="6">
        <v>9.834217035</v>
      </c>
    </row>
    <row r="637" spans="1:7">
      <c r="A637" s="4">
        <v>40015.402413067473</v>
      </c>
      <c r="B637" s="5">
        <v>14.5771484375</v>
      </c>
      <c r="C637" s="5">
        <v>377.58106341000001</v>
      </c>
      <c r="D637" s="5">
        <v>103.13539094999999</v>
      </c>
      <c r="E637" s="5">
        <v>159.77716375</v>
      </c>
      <c r="F637" s="5">
        <v>4.8163223799999999</v>
      </c>
      <c r="G637" s="6">
        <v>9.760826057500001</v>
      </c>
    </row>
    <row r="638" spans="1:7">
      <c r="A638" s="4">
        <v>40015.402417845362</v>
      </c>
      <c r="B638" s="5">
        <v>14.5771484375</v>
      </c>
      <c r="C638" s="5">
        <v>380.50850609000003</v>
      </c>
      <c r="D638" s="5">
        <v>100.20794826999997</v>
      </c>
      <c r="E638" s="5">
        <v>156.84972106999999</v>
      </c>
      <c r="F638" s="5">
        <v>4.8163223799999999</v>
      </c>
      <c r="G638" s="6">
        <v>9.760826057500001</v>
      </c>
    </row>
    <row r="639" spans="1:7">
      <c r="A639" s="4">
        <v>40015.40242262325</v>
      </c>
      <c r="B639" s="5">
        <v>14.576171875</v>
      </c>
      <c r="C639" s="5">
        <v>380.50850609000003</v>
      </c>
      <c r="D639" s="5">
        <v>100.20794826999997</v>
      </c>
      <c r="E639" s="5">
        <v>156.84972106999999</v>
      </c>
      <c r="F639" s="5">
        <v>4.8163223799999999</v>
      </c>
      <c r="G639" s="6">
        <v>9.759849495000001</v>
      </c>
    </row>
    <row r="640" spans="1:7">
      <c r="A640" s="4">
        <v>40015.402436956916</v>
      </c>
      <c r="B640" s="5">
        <v>14.576171875</v>
      </c>
      <c r="C640" s="5">
        <v>384.27806450000003</v>
      </c>
      <c r="D640" s="5">
        <v>96.438389859999972</v>
      </c>
      <c r="E640" s="5">
        <v>153.08016265999998</v>
      </c>
      <c r="F640" s="5">
        <v>4.8163223799999999</v>
      </c>
      <c r="G640" s="6">
        <v>9.759849495000001</v>
      </c>
    </row>
    <row r="641" spans="1:7">
      <c r="A641" s="4">
        <v>40015.402441734805</v>
      </c>
      <c r="B641" s="5">
        <v>14.5751953125</v>
      </c>
      <c r="C641" s="5">
        <v>384.27806450000003</v>
      </c>
      <c r="D641" s="5">
        <v>96.438389859999972</v>
      </c>
      <c r="E641" s="5">
        <v>153.08016265999998</v>
      </c>
      <c r="F641" s="5">
        <v>4.8816054099999997</v>
      </c>
      <c r="G641" s="6">
        <v>9.6935899025000012</v>
      </c>
    </row>
    <row r="642" spans="1:7">
      <c r="A642" s="4">
        <v>40015.402446512693</v>
      </c>
      <c r="B642" s="5">
        <v>14.5751953125</v>
      </c>
      <c r="C642" s="5">
        <v>386.29912354999999</v>
      </c>
      <c r="D642" s="5">
        <v>94.41733081000001</v>
      </c>
      <c r="E642" s="5">
        <v>151.05910361000002</v>
      </c>
      <c r="F642" s="5">
        <v>4.8816054099999997</v>
      </c>
      <c r="G642" s="6">
        <v>9.6935899025000012</v>
      </c>
    </row>
    <row r="643" spans="1:7">
      <c r="A643" s="4">
        <v>40015.402451290582</v>
      </c>
      <c r="B643" s="5">
        <v>14.57421875</v>
      </c>
      <c r="C643" s="5">
        <v>386.29912354999999</v>
      </c>
      <c r="D643" s="5">
        <v>94.41733081000001</v>
      </c>
      <c r="E643" s="5">
        <v>151.05910361000002</v>
      </c>
      <c r="F643" s="5">
        <v>4.9141666600000002</v>
      </c>
      <c r="G643" s="6">
        <v>9.6600520900000006</v>
      </c>
    </row>
    <row r="644" spans="1:7">
      <c r="A644" s="4">
        <v>40015.40245606847</v>
      </c>
      <c r="B644" s="5">
        <v>14.5732421875</v>
      </c>
      <c r="C644" s="5">
        <v>388.28282603000002</v>
      </c>
      <c r="D644" s="5">
        <v>92.433628329999976</v>
      </c>
      <c r="E644" s="5">
        <v>149.07540112999999</v>
      </c>
      <c r="F644" s="5">
        <v>4.8492189100000003</v>
      </c>
      <c r="G644" s="6">
        <v>9.7240232774999988</v>
      </c>
    </row>
    <row r="645" spans="1:7">
      <c r="A645" s="4">
        <v>40015.402460846359</v>
      </c>
      <c r="B645" s="5">
        <v>14.5732421875</v>
      </c>
      <c r="C645" s="5">
        <v>388.28282603000002</v>
      </c>
      <c r="D645" s="5">
        <v>92.433628329999976</v>
      </c>
      <c r="E645" s="5">
        <v>149.07540112999999</v>
      </c>
      <c r="F645" s="5">
        <v>4.8822836199999999</v>
      </c>
      <c r="G645" s="6">
        <v>9.690958567500001</v>
      </c>
    </row>
    <row r="646" spans="1:7">
      <c r="A646" s="4">
        <v>40015.402465624247</v>
      </c>
      <c r="B646" s="5">
        <v>14.57421875</v>
      </c>
      <c r="C646" s="5">
        <v>390.46464384000001</v>
      </c>
      <c r="D646" s="5">
        <v>90.251810519999992</v>
      </c>
      <c r="E646" s="5">
        <v>146.89358332</v>
      </c>
      <c r="F646" s="5">
        <v>4.9148396500000002</v>
      </c>
      <c r="G646" s="6">
        <v>9.6593790999999989</v>
      </c>
    </row>
    <row r="647" spans="1:7">
      <c r="A647" s="4">
        <v>40015.402470402136</v>
      </c>
      <c r="B647" s="5">
        <v>14.5732421875</v>
      </c>
      <c r="C647" s="5">
        <v>390.46464384000001</v>
      </c>
      <c r="D647" s="5">
        <v>90.251810519999992</v>
      </c>
      <c r="E647" s="5">
        <v>146.89358332</v>
      </c>
      <c r="F647" s="5">
        <v>4.9148396500000002</v>
      </c>
      <c r="G647" s="6">
        <v>9.6584025374999989</v>
      </c>
    </row>
    <row r="648" spans="1:7">
      <c r="A648" s="4">
        <v>40015.402475180024</v>
      </c>
      <c r="B648" s="5">
        <v>14.572265625</v>
      </c>
      <c r="C648" s="5">
        <v>392.13621015000001</v>
      </c>
      <c r="D648" s="5">
        <v>88.580244209999989</v>
      </c>
      <c r="E648" s="5">
        <v>145.22201701</v>
      </c>
      <c r="F648" s="5">
        <v>4.9148396500000002</v>
      </c>
      <c r="G648" s="6">
        <v>9.6574259749999989</v>
      </c>
    </row>
    <row r="649" spans="1:7">
      <c r="A649" s="4">
        <v>40015.402479957913</v>
      </c>
      <c r="B649" s="5">
        <v>14.572265625</v>
      </c>
      <c r="C649" s="5">
        <v>392.13621015000001</v>
      </c>
      <c r="D649" s="5">
        <v>88.580244209999989</v>
      </c>
      <c r="E649" s="5">
        <v>145.22201701</v>
      </c>
      <c r="F649" s="5">
        <v>4.9475664899999998</v>
      </c>
      <c r="G649" s="6">
        <v>9.6246991350000002</v>
      </c>
    </row>
    <row r="650" spans="1:7">
      <c r="A650" s="4">
        <v>40015.402484735801</v>
      </c>
      <c r="B650" s="5">
        <v>14.5712890625</v>
      </c>
      <c r="C650" s="5">
        <v>394.21269301000001</v>
      </c>
      <c r="D650" s="5">
        <v>86.503761349999991</v>
      </c>
      <c r="E650" s="5">
        <v>143.14553415</v>
      </c>
      <c r="F650" s="5">
        <v>4.9475664899999998</v>
      </c>
      <c r="G650" s="6">
        <v>9.6237225725000002</v>
      </c>
    </row>
    <row r="651" spans="1:7">
      <c r="A651" s="4">
        <v>40015.40248951369</v>
      </c>
      <c r="B651" s="5">
        <v>14.572265625</v>
      </c>
      <c r="C651" s="5">
        <v>394.21269301000001</v>
      </c>
      <c r="D651" s="5">
        <v>86.503761349999991</v>
      </c>
      <c r="E651" s="5">
        <v>143.14553415</v>
      </c>
      <c r="F651" s="5">
        <v>4.98046027</v>
      </c>
      <c r="G651" s="6">
        <v>9.591805355</v>
      </c>
    </row>
    <row r="652" spans="1:7">
      <c r="A652" s="4">
        <v>40015.402494291578</v>
      </c>
      <c r="B652" s="5">
        <v>14.572265625</v>
      </c>
      <c r="C652" s="5">
        <v>394.21269301000001</v>
      </c>
      <c r="D652" s="5">
        <v>86.503761349999991</v>
      </c>
      <c r="E652" s="5">
        <v>143.14553415</v>
      </c>
      <c r="F652" s="5">
        <v>5.02088321</v>
      </c>
      <c r="G652" s="6">
        <v>9.5513824149999991</v>
      </c>
    </row>
    <row r="653" spans="1:7">
      <c r="A653" s="4">
        <v>40015.402499069467</v>
      </c>
      <c r="B653" s="5">
        <v>14.5712890625</v>
      </c>
      <c r="C653" s="5">
        <v>396.97494612999998</v>
      </c>
      <c r="D653" s="5">
        <v>83.741508230000022</v>
      </c>
      <c r="E653" s="5">
        <v>140.38328103000003</v>
      </c>
      <c r="F653" s="5">
        <v>5.0950337899999996</v>
      </c>
      <c r="G653" s="6">
        <v>9.4762552725000013</v>
      </c>
    </row>
    <row r="654" spans="1:7">
      <c r="A654" s="4">
        <v>40015.402503847356</v>
      </c>
      <c r="B654" s="5">
        <v>14.5703125</v>
      </c>
      <c r="C654" s="5">
        <v>396.97494612999998</v>
      </c>
      <c r="D654" s="5">
        <v>83.741508230000022</v>
      </c>
      <c r="E654" s="5">
        <v>140.38328103000003</v>
      </c>
      <c r="F654" s="5">
        <v>5.0950337899999996</v>
      </c>
      <c r="G654" s="6">
        <v>9.4752787100000013</v>
      </c>
    </row>
    <row r="655" spans="1:7">
      <c r="A655" s="4">
        <v>40015.402508625244</v>
      </c>
      <c r="B655" s="5">
        <v>14.5703125</v>
      </c>
      <c r="C655" s="5">
        <v>398.72910759000001</v>
      </c>
      <c r="D655" s="5">
        <v>81.987346769999988</v>
      </c>
      <c r="E655" s="5">
        <v>138.62911957</v>
      </c>
      <c r="F655" s="5">
        <v>5.0950337899999996</v>
      </c>
      <c r="G655" s="6">
        <v>9.4752787100000013</v>
      </c>
    </row>
    <row r="656" spans="1:7">
      <c r="A656" s="4">
        <v>40015.402513403133</v>
      </c>
      <c r="B656" s="5">
        <v>14.5693359375</v>
      </c>
      <c r="C656" s="5">
        <v>400.02807283999999</v>
      </c>
      <c r="D656" s="5">
        <v>80.688381520000007</v>
      </c>
      <c r="E656" s="5">
        <v>137.33015432000002</v>
      </c>
      <c r="F656" s="5">
        <v>5.1272049400000004</v>
      </c>
      <c r="G656" s="6">
        <v>9.4421309974999996</v>
      </c>
    </row>
    <row r="657" spans="1:7">
      <c r="A657" s="4">
        <v>40015.402518181021</v>
      </c>
      <c r="B657" s="5">
        <v>14.5703125</v>
      </c>
      <c r="C657" s="5">
        <v>400.87175675999998</v>
      </c>
      <c r="D657" s="5">
        <v>79.844697600000018</v>
      </c>
      <c r="E657" s="5">
        <v>136.48647040000003</v>
      </c>
      <c r="F657" s="5">
        <v>5.07824293</v>
      </c>
      <c r="G657" s="6">
        <v>9.49206957</v>
      </c>
    </row>
    <row r="658" spans="1:7">
      <c r="A658" s="4">
        <v>40015.40252295891</v>
      </c>
      <c r="B658" s="5">
        <v>14.5703125</v>
      </c>
      <c r="C658" s="5">
        <v>401.73874255999999</v>
      </c>
      <c r="D658" s="5">
        <v>78.977711800000009</v>
      </c>
      <c r="E658" s="5">
        <v>135.61948460000002</v>
      </c>
      <c r="F658" s="5">
        <v>5.1685483200000002</v>
      </c>
      <c r="G658" s="6">
        <v>9.4017641800000007</v>
      </c>
    </row>
    <row r="659" spans="1:7">
      <c r="A659" s="4">
        <v>40015.402527736798</v>
      </c>
      <c r="B659" s="5">
        <v>14.5693359375</v>
      </c>
      <c r="C659" s="5">
        <v>402.65582463999999</v>
      </c>
      <c r="D659" s="5">
        <v>78.060629720000009</v>
      </c>
      <c r="E659" s="5">
        <v>134.70240252000002</v>
      </c>
      <c r="F659" s="5">
        <v>5.0788909999999996</v>
      </c>
      <c r="G659" s="6">
        <v>9.4904449375000013</v>
      </c>
    </row>
    <row r="660" spans="1:7">
      <c r="A660" s="4">
        <v>40015.402532514687</v>
      </c>
      <c r="B660" s="5">
        <v>14.568359375</v>
      </c>
      <c r="C660" s="5">
        <v>403.45033387000001</v>
      </c>
      <c r="D660" s="5">
        <v>77.266120489999992</v>
      </c>
      <c r="E660" s="5">
        <v>133.90789329</v>
      </c>
      <c r="F660" s="5">
        <v>5.0950337899999996</v>
      </c>
      <c r="G660" s="6">
        <v>9.4733255850000013</v>
      </c>
    </row>
    <row r="661" spans="1:7">
      <c r="A661" s="4">
        <v>40015.402537292575</v>
      </c>
      <c r="B661" s="5">
        <v>14.568359375</v>
      </c>
      <c r="C661" s="5">
        <v>404.55331539999997</v>
      </c>
      <c r="D661" s="5">
        <v>76.163138960000026</v>
      </c>
      <c r="E661" s="5">
        <v>132.80491176000004</v>
      </c>
      <c r="F661" s="5">
        <v>5.24286356</v>
      </c>
      <c r="G661" s="6">
        <v>9.325495815</v>
      </c>
    </row>
    <row r="662" spans="1:7">
      <c r="A662" s="4">
        <v>40015.402542070464</v>
      </c>
      <c r="B662" s="5">
        <v>14.5693359375</v>
      </c>
      <c r="C662" s="5">
        <v>405.37900359999998</v>
      </c>
      <c r="D662" s="5">
        <v>75.337450760000024</v>
      </c>
      <c r="E662" s="5">
        <v>131.97922356000004</v>
      </c>
      <c r="F662" s="5">
        <v>5.1445113400000002</v>
      </c>
      <c r="G662" s="6">
        <v>9.4248245974999989</v>
      </c>
    </row>
    <row r="663" spans="1:7">
      <c r="A663" s="4">
        <v>40015.402546848352</v>
      </c>
      <c r="B663" s="5">
        <v>14.568359375</v>
      </c>
      <c r="C663" s="5">
        <v>406.25795740000001</v>
      </c>
      <c r="D663" s="5">
        <v>74.458496959999991</v>
      </c>
      <c r="E663" s="5">
        <v>131.10026976</v>
      </c>
      <c r="F663" s="5">
        <v>5.1445113400000002</v>
      </c>
      <c r="G663" s="6">
        <v>9.4238480349999989</v>
      </c>
    </row>
    <row r="664" spans="1:7">
      <c r="A664" s="4">
        <v>40015.402551626241</v>
      </c>
      <c r="B664" s="5">
        <v>14.5673828125</v>
      </c>
      <c r="C664" s="5">
        <v>407.23297122999998</v>
      </c>
      <c r="D664" s="5">
        <v>73.483483130000025</v>
      </c>
      <c r="E664" s="5">
        <v>130.12525593000004</v>
      </c>
      <c r="F664" s="5">
        <v>5.1772422300000001</v>
      </c>
      <c r="G664" s="6">
        <v>9.3901405824999991</v>
      </c>
    </row>
    <row r="665" spans="1:7">
      <c r="A665" s="4">
        <v>40015.402556404129</v>
      </c>
      <c r="B665" s="5">
        <v>14.5673828125</v>
      </c>
      <c r="C665" s="5">
        <v>408.07386336000002</v>
      </c>
      <c r="D665" s="5">
        <v>72.642590999999982</v>
      </c>
      <c r="E665" s="5">
        <v>129.28436379999999</v>
      </c>
      <c r="F665" s="5">
        <v>5.2505837399999997</v>
      </c>
      <c r="G665" s="6">
        <v>9.3167990725000003</v>
      </c>
    </row>
    <row r="666" spans="1:7">
      <c r="A666" s="4">
        <v>40015.402561182018</v>
      </c>
      <c r="B666" s="5">
        <v>14.56640625</v>
      </c>
      <c r="C666" s="5">
        <v>408.99383217000002</v>
      </c>
      <c r="D666" s="5">
        <v>71.722622189999981</v>
      </c>
      <c r="E666" s="5">
        <v>128.36439498999999</v>
      </c>
      <c r="F666" s="5">
        <v>5.1772422300000001</v>
      </c>
      <c r="G666" s="6">
        <v>9.3891640199999991</v>
      </c>
    </row>
    <row r="667" spans="1:7">
      <c r="A667" s="4">
        <v>40015.402565959906</v>
      </c>
      <c r="B667" s="5">
        <v>14.5654296875</v>
      </c>
      <c r="C667" s="5">
        <v>409.85464243000001</v>
      </c>
      <c r="D667" s="5">
        <v>70.861811929999988</v>
      </c>
      <c r="E667" s="5">
        <v>127.50358472999999</v>
      </c>
      <c r="F667" s="5">
        <v>5.1772422300000001</v>
      </c>
      <c r="G667" s="6">
        <v>9.3881874574999991</v>
      </c>
    </row>
    <row r="668" spans="1:7">
      <c r="A668" s="4">
        <v>40015.402570737795</v>
      </c>
      <c r="B668" s="5">
        <v>14.5673828125</v>
      </c>
      <c r="C668" s="5">
        <v>410.677187</v>
      </c>
      <c r="D668" s="5">
        <v>70.039267359999997</v>
      </c>
      <c r="E668" s="5">
        <v>126.68104015999999</v>
      </c>
      <c r="F668" s="5">
        <v>5.1772422300000001</v>
      </c>
      <c r="G668" s="6">
        <v>9.3901405824999991</v>
      </c>
    </row>
    <row r="669" spans="1:7">
      <c r="A669" s="4">
        <v>40015.402575515684</v>
      </c>
      <c r="B669" s="5">
        <v>14.56640625</v>
      </c>
      <c r="C669" s="5">
        <v>411.52313471000002</v>
      </c>
      <c r="D669" s="5">
        <v>69.193319649999978</v>
      </c>
      <c r="E669" s="5">
        <v>125.83509244999998</v>
      </c>
      <c r="F669" s="5">
        <v>5.2174947600000001</v>
      </c>
      <c r="G669" s="6">
        <v>9.348911489999999</v>
      </c>
    </row>
    <row r="670" spans="1:7">
      <c r="A670" s="4">
        <v>40015.402580293572</v>
      </c>
      <c r="B670" s="5">
        <v>14.5654296875</v>
      </c>
      <c r="C670" s="5">
        <v>412.45695291999999</v>
      </c>
      <c r="D670" s="5">
        <v>68.259501440000008</v>
      </c>
      <c r="E670" s="5">
        <v>124.90127424000001</v>
      </c>
      <c r="F670" s="5">
        <v>5.1772422300000001</v>
      </c>
      <c r="G670" s="6">
        <v>9.3881874574999991</v>
      </c>
    </row>
    <row r="671" spans="1:7">
      <c r="A671" s="4">
        <v>40015.402585071461</v>
      </c>
      <c r="B671" s="5">
        <v>14.5654296875</v>
      </c>
      <c r="C671" s="5">
        <v>413.22190227999999</v>
      </c>
      <c r="D671" s="5">
        <v>67.494552080000005</v>
      </c>
      <c r="E671" s="5">
        <v>124.13632488</v>
      </c>
      <c r="F671" s="5">
        <v>5.1445113400000002</v>
      </c>
      <c r="G671" s="6">
        <v>9.4209183474999989</v>
      </c>
    </row>
    <row r="672" spans="1:7">
      <c r="A672" s="4">
        <v>40015.402589849349</v>
      </c>
      <c r="B672" s="5">
        <v>14.564453125</v>
      </c>
      <c r="C672" s="5">
        <v>413.97442568000002</v>
      </c>
      <c r="D672" s="5">
        <v>66.742028679999976</v>
      </c>
      <c r="E672" s="5">
        <v>123.38380147999997</v>
      </c>
      <c r="F672" s="5">
        <v>5.1445113400000002</v>
      </c>
      <c r="G672" s="6">
        <v>9.4199417849999989</v>
      </c>
    </row>
    <row r="673" spans="1:7">
      <c r="A673" s="4">
        <v>40015.402594627238</v>
      </c>
      <c r="B673" s="5">
        <v>14.5654296875</v>
      </c>
      <c r="C673" s="5">
        <v>414.74826302000002</v>
      </c>
      <c r="D673" s="5">
        <v>65.968191339999976</v>
      </c>
      <c r="E673" s="5">
        <v>122.60996413999997</v>
      </c>
      <c r="F673" s="5">
        <v>5.0788909999999996</v>
      </c>
      <c r="G673" s="6">
        <v>9.4865386875000013</v>
      </c>
    </row>
    <row r="674" spans="1:7">
      <c r="A674" s="4">
        <v>40015.402599405126</v>
      </c>
      <c r="B674" s="5">
        <v>14.564453125</v>
      </c>
      <c r="C674" s="5">
        <v>415.7552129</v>
      </c>
      <c r="D674" s="5">
        <v>64.961241459999997</v>
      </c>
      <c r="E674" s="5">
        <v>121.60301425999999</v>
      </c>
      <c r="F674" s="5">
        <v>5.1272049400000004</v>
      </c>
      <c r="G674" s="6">
        <v>9.4372481849999996</v>
      </c>
    </row>
    <row r="675" spans="1:7">
      <c r="A675" s="4">
        <v>40015.402604183015</v>
      </c>
      <c r="B675" s="5">
        <v>14.5634765625</v>
      </c>
      <c r="C675" s="5">
        <v>416.60217441999998</v>
      </c>
      <c r="D675" s="5">
        <v>64.114279940000017</v>
      </c>
      <c r="E675" s="5">
        <v>120.75605274000002</v>
      </c>
      <c r="F675" s="5">
        <v>5.0788909999999996</v>
      </c>
      <c r="G675" s="6">
        <v>9.4845855625000013</v>
      </c>
    </row>
    <row r="676" spans="1:7">
      <c r="A676" s="4">
        <v>40015.402608960903</v>
      </c>
      <c r="B676" s="5">
        <v>14.5625</v>
      </c>
      <c r="C676" s="5">
        <v>417.49651942000003</v>
      </c>
      <c r="D676" s="5">
        <v>63.219934939999973</v>
      </c>
      <c r="E676" s="5">
        <v>119.86170773999997</v>
      </c>
      <c r="F676" s="5">
        <v>5.0950337899999996</v>
      </c>
      <c r="G676" s="6">
        <v>9.4674662100000013</v>
      </c>
    </row>
    <row r="677" spans="1:7">
      <c r="A677" s="4">
        <v>40015.402613738792</v>
      </c>
      <c r="B677" s="5">
        <v>14.5615234375</v>
      </c>
      <c r="C677" s="5">
        <v>418.23289996</v>
      </c>
      <c r="D677" s="5">
        <v>62.483554400000003</v>
      </c>
      <c r="E677" s="5">
        <v>119.1253272</v>
      </c>
      <c r="F677" s="5">
        <v>5.1272049400000004</v>
      </c>
      <c r="G677" s="6">
        <v>9.4343184974999996</v>
      </c>
    </row>
    <row r="678" spans="1:7">
      <c r="A678" s="4">
        <v>40015.40261851668</v>
      </c>
      <c r="B678" s="5">
        <v>14.5615234375</v>
      </c>
      <c r="C678" s="5">
        <v>419.12905224000002</v>
      </c>
      <c r="D678" s="5">
        <v>61.587402119999979</v>
      </c>
      <c r="E678" s="5">
        <v>118.22917491999998</v>
      </c>
      <c r="F678" s="5">
        <v>5.11129912</v>
      </c>
      <c r="G678" s="6">
        <v>9.4502243175</v>
      </c>
    </row>
    <row r="679" spans="1:7">
      <c r="A679" s="4">
        <v>40015.402623294569</v>
      </c>
      <c r="B679" s="5">
        <v>14.5625</v>
      </c>
      <c r="C679" s="5">
        <v>420.0023946</v>
      </c>
      <c r="D679" s="5">
        <v>60.714059759999998</v>
      </c>
      <c r="E679" s="5">
        <v>117.35583256</v>
      </c>
      <c r="F679" s="5">
        <v>5.0362275800000003</v>
      </c>
      <c r="G679" s="6">
        <v>9.5262724199999997</v>
      </c>
    </row>
    <row r="680" spans="1:7">
      <c r="A680" s="4">
        <v>40015.402628072457</v>
      </c>
      <c r="B680" s="5">
        <v>14.5615234375</v>
      </c>
      <c r="C680" s="5">
        <v>420.0023946</v>
      </c>
      <c r="D680" s="5">
        <v>60.714059759999998</v>
      </c>
      <c r="E680" s="5">
        <v>117.35583256</v>
      </c>
      <c r="F680" s="5">
        <v>5.0615711599999997</v>
      </c>
      <c r="G680" s="6">
        <v>9.4999522775000003</v>
      </c>
    </row>
    <row r="681" spans="1:7">
      <c r="A681" s="4">
        <v>40015.402632850346</v>
      </c>
      <c r="B681" s="5">
        <v>14.5615234375</v>
      </c>
      <c r="C681" s="5">
        <v>421.84378752999999</v>
      </c>
      <c r="D681" s="5">
        <v>58.872666830000014</v>
      </c>
      <c r="E681" s="5">
        <v>115.51443963000001</v>
      </c>
      <c r="F681" s="5">
        <v>5.0935810200000002</v>
      </c>
      <c r="G681" s="6">
        <v>9.4679424174999998</v>
      </c>
    </row>
    <row r="682" spans="1:7">
      <c r="A682" s="4">
        <v>40015.402637628235</v>
      </c>
      <c r="B682" s="5">
        <v>14.560546875</v>
      </c>
      <c r="C682" s="5">
        <v>422.67083489999999</v>
      </c>
      <c r="D682" s="5">
        <v>58.045619460000012</v>
      </c>
      <c r="E682" s="5">
        <v>114.68739226000001</v>
      </c>
      <c r="F682" s="5">
        <v>5.0282625699999999</v>
      </c>
      <c r="G682" s="6">
        <v>9.532284305000001</v>
      </c>
    </row>
    <row r="683" spans="1:7">
      <c r="A683" s="4">
        <v>40015.402642406123</v>
      </c>
      <c r="B683" s="5">
        <v>14.5595703125</v>
      </c>
      <c r="C683" s="5">
        <v>423.29922850999998</v>
      </c>
      <c r="D683" s="5">
        <v>57.417225850000023</v>
      </c>
      <c r="E683" s="5">
        <v>114.05899865000002</v>
      </c>
      <c r="F683" s="5">
        <v>4.9959368700000004</v>
      </c>
      <c r="G683" s="6">
        <v>9.5636334424999987</v>
      </c>
    </row>
    <row r="684" spans="1:7">
      <c r="A684" s="4">
        <v>40015.402647184012</v>
      </c>
      <c r="B684" s="5">
        <v>14.5615234375</v>
      </c>
      <c r="C684" s="5">
        <v>423.29922850999998</v>
      </c>
      <c r="D684" s="5">
        <v>57.417225850000023</v>
      </c>
      <c r="E684" s="5">
        <v>114.05899865000002</v>
      </c>
      <c r="F684" s="5">
        <v>4.9877790600000003</v>
      </c>
      <c r="G684" s="6">
        <v>9.5737443774999988</v>
      </c>
    </row>
    <row r="685" spans="1:7">
      <c r="A685" s="4">
        <v>40015.4026519619</v>
      </c>
      <c r="B685" s="5">
        <v>14.560546875</v>
      </c>
      <c r="C685" s="5">
        <v>424.78473814</v>
      </c>
      <c r="D685" s="5">
        <v>55.931716219999998</v>
      </c>
      <c r="E685" s="5">
        <v>112.57348902</v>
      </c>
      <c r="F685" s="5">
        <v>4.92138922</v>
      </c>
      <c r="G685" s="6">
        <v>9.639157655</v>
      </c>
    </row>
    <row r="686" spans="1:7">
      <c r="A686" s="4">
        <v>40015.402656739789</v>
      </c>
      <c r="B686" s="5">
        <v>14.5595703125</v>
      </c>
      <c r="C686" s="5">
        <v>425.53462156000001</v>
      </c>
      <c r="D686" s="5">
        <v>55.181832799999995</v>
      </c>
      <c r="E686" s="5">
        <v>111.82360559999999</v>
      </c>
      <c r="F686" s="5">
        <v>4.8472965400000003</v>
      </c>
      <c r="G686" s="6">
        <v>9.7122737724999997</v>
      </c>
    </row>
    <row r="687" spans="1:7">
      <c r="A687" s="4">
        <v>40015.402661517677</v>
      </c>
      <c r="B687" s="5">
        <v>14.55859375</v>
      </c>
      <c r="C687" s="5">
        <v>426.42368730999999</v>
      </c>
      <c r="D687" s="5">
        <v>54.292767050000009</v>
      </c>
      <c r="E687" s="5">
        <v>110.93453985000001</v>
      </c>
      <c r="F687" s="5">
        <v>4.8472965400000003</v>
      </c>
      <c r="G687" s="6">
        <v>9.7112972099999997</v>
      </c>
    </row>
    <row r="688" spans="1:7">
      <c r="A688" s="4">
        <v>40015.402666295566</v>
      </c>
      <c r="B688" s="5">
        <v>14.55859375</v>
      </c>
      <c r="C688" s="5">
        <v>427.13449592000001</v>
      </c>
      <c r="D688" s="5">
        <v>53.581958439999994</v>
      </c>
      <c r="E688" s="5">
        <v>110.22373123999999</v>
      </c>
      <c r="F688" s="5">
        <v>4.7744659599999997</v>
      </c>
      <c r="G688" s="6">
        <v>9.7841277899999994</v>
      </c>
    </row>
    <row r="689" spans="1:7">
      <c r="A689" s="4">
        <v>40015.402671073454</v>
      </c>
      <c r="B689" s="5">
        <v>14.5576171875</v>
      </c>
      <c r="C689" s="5">
        <v>427.94776585</v>
      </c>
      <c r="D689" s="5">
        <v>52.768688510000004</v>
      </c>
      <c r="E689" s="5">
        <v>109.41046131</v>
      </c>
      <c r="F689" s="5">
        <v>4.7328670500000003</v>
      </c>
      <c r="G689" s="6">
        <v>9.8247501375000006</v>
      </c>
    </row>
    <row r="690" spans="1:7">
      <c r="A690" s="4">
        <v>40015.402675851343</v>
      </c>
      <c r="B690" s="5">
        <v>14.55859375</v>
      </c>
      <c r="C690" s="5">
        <v>428.67682099000001</v>
      </c>
      <c r="D690" s="5">
        <v>52.03963336999999</v>
      </c>
      <c r="E690" s="5">
        <v>108.68140616999999</v>
      </c>
      <c r="F690" s="5">
        <v>4.6668641099999997</v>
      </c>
      <c r="G690" s="6">
        <v>9.8917296400000012</v>
      </c>
    </row>
    <row r="691" spans="1:7">
      <c r="A691" s="4">
        <v>40015.402680629231</v>
      </c>
      <c r="B691" s="5">
        <v>14.55859375</v>
      </c>
      <c r="C691" s="5">
        <v>428.67682099000001</v>
      </c>
      <c r="D691" s="5">
        <v>52.03963336999999</v>
      </c>
      <c r="E691" s="5">
        <v>108.68140616999999</v>
      </c>
      <c r="F691" s="5">
        <v>4.6259722200000004</v>
      </c>
      <c r="G691" s="6">
        <v>9.9326215299999987</v>
      </c>
    </row>
    <row r="692" spans="1:7">
      <c r="A692" s="4">
        <v>40015.40268540712</v>
      </c>
      <c r="B692" s="5">
        <v>14.5576171875</v>
      </c>
      <c r="C692" s="5">
        <v>428.67682099000001</v>
      </c>
      <c r="D692" s="5">
        <v>52.03963336999999</v>
      </c>
      <c r="E692" s="5">
        <v>108.68140616999999</v>
      </c>
      <c r="F692" s="5">
        <v>4.6668641099999997</v>
      </c>
      <c r="G692" s="6">
        <v>9.8907530775000012</v>
      </c>
    </row>
    <row r="693" spans="1:7">
      <c r="A693" s="4">
        <v>40015.402690185008</v>
      </c>
      <c r="B693" s="5">
        <v>14.556640625</v>
      </c>
      <c r="C693" s="5">
        <v>430.24502280000002</v>
      </c>
      <c r="D693" s="5">
        <v>50.471431559999985</v>
      </c>
      <c r="E693" s="5">
        <v>107.11320435999998</v>
      </c>
      <c r="F693" s="5">
        <v>4.6015744099999996</v>
      </c>
      <c r="G693" s="6">
        <v>9.9550662150000004</v>
      </c>
    </row>
    <row r="694" spans="1:7">
      <c r="A694" s="4">
        <v>40015.402694962897</v>
      </c>
      <c r="B694" s="5">
        <v>14.556640625</v>
      </c>
      <c r="C694" s="5">
        <v>430.24502280000002</v>
      </c>
      <c r="D694" s="5">
        <v>50.471431559999985</v>
      </c>
      <c r="E694" s="5">
        <v>107.11320435999998</v>
      </c>
      <c r="F694" s="5">
        <v>4.6015744099999996</v>
      </c>
      <c r="G694" s="6">
        <v>9.9550662150000004</v>
      </c>
    </row>
    <row r="695" spans="1:7">
      <c r="A695" s="4">
        <v>40015.402699740785</v>
      </c>
      <c r="B695" s="5">
        <v>14.5576171875</v>
      </c>
      <c r="C695" s="5">
        <v>430.24502280000002</v>
      </c>
      <c r="D695" s="5">
        <v>50.471431559999985</v>
      </c>
      <c r="E695" s="5">
        <v>107.11320435999998</v>
      </c>
      <c r="F695" s="5">
        <v>4.6015744099999996</v>
      </c>
      <c r="G695" s="6">
        <v>9.9560427775000004</v>
      </c>
    </row>
    <row r="696" spans="1:7">
      <c r="A696" s="4">
        <v>40015.402704518674</v>
      </c>
      <c r="B696" s="5">
        <v>14.556640625</v>
      </c>
      <c r="C696" s="5">
        <v>431.58239314999997</v>
      </c>
      <c r="D696" s="5">
        <v>49.134061210000027</v>
      </c>
      <c r="E696" s="5">
        <v>105.77583401000003</v>
      </c>
      <c r="F696" s="5">
        <v>4.4875546399999999</v>
      </c>
      <c r="G696" s="6">
        <v>10.069085985000001</v>
      </c>
    </row>
    <row r="697" spans="1:7">
      <c r="A697" s="4">
        <v>40015.402709296563</v>
      </c>
      <c r="B697" s="5">
        <v>14.556640625</v>
      </c>
      <c r="C697" s="5">
        <v>431.90366922999999</v>
      </c>
      <c r="D697" s="5">
        <v>48.812785130000009</v>
      </c>
      <c r="E697" s="5">
        <v>105.45455793000001</v>
      </c>
      <c r="F697" s="5">
        <v>4.4875546399999999</v>
      </c>
      <c r="G697" s="6">
        <v>10.069085985000001</v>
      </c>
    </row>
    <row r="698" spans="1:7">
      <c r="A698" s="4">
        <v>40015.402714074451</v>
      </c>
      <c r="B698" s="5">
        <v>14.5556640625</v>
      </c>
      <c r="C698" s="5">
        <v>431.90366922999999</v>
      </c>
      <c r="D698" s="5">
        <v>48.812785130000009</v>
      </c>
      <c r="E698" s="5">
        <v>105.45455793000001</v>
      </c>
      <c r="F698" s="5">
        <v>4.5274488699999997</v>
      </c>
      <c r="G698" s="6">
        <v>10.028215192499999</v>
      </c>
    </row>
    <row r="699" spans="1:7">
      <c r="A699" s="4">
        <v>40015.40271885234</v>
      </c>
      <c r="B699" s="5">
        <v>14.5546875</v>
      </c>
      <c r="C699" s="5">
        <v>431.90366922999999</v>
      </c>
      <c r="D699" s="5">
        <v>48.812785130000009</v>
      </c>
      <c r="E699" s="5">
        <v>105.45455793000001</v>
      </c>
      <c r="F699" s="5">
        <v>4.4939226400000001</v>
      </c>
      <c r="G699" s="6">
        <v>10.060764859999999</v>
      </c>
    </row>
    <row r="700" spans="1:7">
      <c r="A700" s="4">
        <v>40015.402723630228</v>
      </c>
      <c r="B700" s="5">
        <v>14.5537109375</v>
      </c>
      <c r="C700" s="5">
        <v>434.47472871999997</v>
      </c>
      <c r="D700" s="5">
        <v>46.241725640000027</v>
      </c>
      <c r="E700" s="5">
        <v>102.88349844000003</v>
      </c>
      <c r="F700" s="5">
        <v>4.3797262300000002</v>
      </c>
      <c r="G700" s="6">
        <v>10.173984707500001</v>
      </c>
    </row>
    <row r="701" spans="1:7">
      <c r="A701" s="4">
        <v>40015.402728408117</v>
      </c>
      <c r="B701" s="5">
        <v>14.5556640625</v>
      </c>
      <c r="C701" s="5">
        <v>434.47472871999997</v>
      </c>
      <c r="D701" s="5">
        <v>46.241725640000027</v>
      </c>
      <c r="E701" s="5">
        <v>102.88349844000003</v>
      </c>
      <c r="F701" s="5">
        <v>4.3797262300000002</v>
      </c>
      <c r="G701" s="6">
        <v>10.175937832500001</v>
      </c>
    </row>
    <row r="702" spans="1:7">
      <c r="A702" s="4">
        <v>40015.402733186005</v>
      </c>
      <c r="B702" s="5">
        <v>14.5546875</v>
      </c>
      <c r="C702" s="5">
        <v>435.65181274999998</v>
      </c>
      <c r="D702" s="5">
        <v>45.064641610000024</v>
      </c>
      <c r="E702" s="5">
        <v>101.70641441000002</v>
      </c>
      <c r="F702" s="5">
        <v>4.3797262300000002</v>
      </c>
      <c r="G702" s="6">
        <v>10.174961270000001</v>
      </c>
    </row>
    <row r="703" spans="1:7">
      <c r="A703" s="4">
        <v>40015.402737963894</v>
      </c>
      <c r="B703" s="5">
        <v>14.5537109375</v>
      </c>
      <c r="C703" s="5">
        <v>435.65181274999998</v>
      </c>
      <c r="D703" s="5">
        <v>45.064641610000024</v>
      </c>
      <c r="E703" s="5">
        <v>101.70641441000002</v>
      </c>
      <c r="F703" s="5">
        <v>4.3378100000000002</v>
      </c>
      <c r="G703" s="6">
        <v>10.215900937499999</v>
      </c>
    </row>
    <row r="704" spans="1:7">
      <c r="A704" s="4">
        <v>40015.402742741782</v>
      </c>
      <c r="B704" s="5">
        <v>14.5537109375</v>
      </c>
      <c r="C704" s="5">
        <v>435.65181274999998</v>
      </c>
      <c r="D704" s="5">
        <v>45.064641610000024</v>
      </c>
      <c r="E704" s="5">
        <v>101.70641441000002</v>
      </c>
      <c r="F704" s="5">
        <v>4.3378100000000002</v>
      </c>
      <c r="G704" s="6">
        <v>10.215900937499999</v>
      </c>
    </row>
    <row r="705" spans="1:7">
      <c r="A705" s="4">
        <v>40015.402747519671</v>
      </c>
      <c r="B705" s="5">
        <v>14.552734375</v>
      </c>
      <c r="C705" s="5">
        <v>438.04235316</v>
      </c>
      <c r="D705" s="5">
        <v>42.674101199999996</v>
      </c>
      <c r="E705" s="5">
        <v>99.315873999999994</v>
      </c>
      <c r="F705" s="5">
        <v>4.2739178999999998</v>
      </c>
      <c r="G705" s="6">
        <v>10.278816474999999</v>
      </c>
    </row>
    <row r="706" spans="1:7">
      <c r="A706" s="4">
        <v>40015.402752297559</v>
      </c>
      <c r="B706" s="5">
        <v>14.5537109375</v>
      </c>
      <c r="C706" s="5">
        <v>438.56816377000001</v>
      </c>
      <c r="D706" s="5">
        <v>42.148290589999988</v>
      </c>
      <c r="E706" s="5">
        <v>98.790063389999986</v>
      </c>
      <c r="F706" s="5">
        <v>4.2400978900000004</v>
      </c>
      <c r="G706" s="6">
        <v>10.313613047499999</v>
      </c>
    </row>
    <row r="707" spans="1:7">
      <c r="A707" s="4">
        <v>40015.402757075448</v>
      </c>
      <c r="B707" s="5">
        <v>14.5537109375</v>
      </c>
      <c r="C707" s="5">
        <v>439.45475491000002</v>
      </c>
      <c r="D707" s="5">
        <v>41.261699449999981</v>
      </c>
      <c r="E707" s="5">
        <v>97.903472249999979</v>
      </c>
      <c r="F707" s="5">
        <v>4.1658266800000003</v>
      </c>
      <c r="G707" s="6">
        <v>10.3878842575</v>
      </c>
    </row>
    <row r="708" spans="1:7">
      <c r="A708" s="4">
        <v>40015.402761853336</v>
      </c>
      <c r="B708" s="5">
        <v>14.552734375</v>
      </c>
      <c r="C708" s="5">
        <v>440.31072697000002</v>
      </c>
      <c r="D708" s="5">
        <v>40.405727389999981</v>
      </c>
      <c r="E708" s="5">
        <v>97.04750018999998</v>
      </c>
      <c r="F708" s="5">
        <v>4.1344836899999997</v>
      </c>
      <c r="G708" s="6">
        <v>10.418250685</v>
      </c>
    </row>
    <row r="709" spans="1:7">
      <c r="A709" s="4">
        <v>40015.402766631225</v>
      </c>
      <c r="B709" s="5">
        <v>14.5517578125</v>
      </c>
      <c r="C709" s="5">
        <v>441.32215445999998</v>
      </c>
      <c r="D709" s="5">
        <v>39.394299900000021</v>
      </c>
      <c r="E709" s="5">
        <v>96.03607270000002</v>
      </c>
      <c r="F709" s="5">
        <v>4.1344836899999997</v>
      </c>
      <c r="G709" s="6">
        <v>10.4172741225</v>
      </c>
    </row>
    <row r="710" spans="1:7">
      <c r="A710" s="4">
        <v>40015.402771409113</v>
      </c>
      <c r="B710" s="5">
        <v>14.55078125</v>
      </c>
      <c r="C710" s="5">
        <v>441.32215445999998</v>
      </c>
      <c r="D710" s="5">
        <v>39.394299900000021</v>
      </c>
      <c r="E710" s="5">
        <v>96.03607270000002</v>
      </c>
      <c r="F710" s="5">
        <v>4.0617581600000001</v>
      </c>
      <c r="G710" s="6">
        <v>10.48902309</v>
      </c>
    </row>
    <row r="711" spans="1:7">
      <c r="A711" s="4">
        <v>40015.402776187002</v>
      </c>
      <c r="B711" s="5">
        <v>14.55078125</v>
      </c>
      <c r="C711" s="5">
        <v>443.18447951000002</v>
      </c>
      <c r="D711" s="5">
        <v>37.531974849999983</v>
      </c>
      <c r="E711" s="5">
        <v>94.173747649999981</v>
      </c>
      <c r="F711" s="5">
        <v>4.0617581600000001</v>
      </c>
      <c r="G711" s="6">
        <v>10.48902309</v>
      </c>
    </row>
    <row r="712" spans="1:7">
      <c r="A712" s="4">
        <v>40015.402780964891</v>
      </c>
      <c r="B712" s="5">
        <v>14.5517578125</v>
      </c>
      <c r="C712" s="5">
        <v>443.18447951000002</v>
      </c>
      <c r="D712" s="5">
        <v>37.531974849999983</v>
      </c>
      <c r="E712" s="5">
        <v>94.173747649999981</v>
      </c>
      <c r="F712" s="5">
        <v>3.9961351700000001</v>
      </c>
      <c r="G712" s="6">
        <v>10.555622642499999</v>
      </c>
    </row>
    <row r="713" spans="1:7">
      <c r="A713" s="4">
        <v>40015.402785742779</v>
      </c>
      <c r="B713" s="5">
        <v>14.55078125</v>
      </c>
      <c r="C713" s="5">
        <v>443.18447951000002</v>
      </c>
      <c r="D713" s="5">
        <v>37.531974849999983</v>
      </c>
      <c r="E713" s="5">
        <v>94.173747649999981</v>
      </c>
      <c r="F713" s="5">
        <v>3.9632153099999998</v>
      </c>
      <c r="G713" s="6">
        <v>10.587565940000001</v>
      </c>
    </row>
    <row r="714" spans="1:7">
      <c r="A714" s="4">
        <v>40015.402790520668</v>
      </c>
      <c r="B714" s="5">
        <v>14.55078125</v>
      </c>
      <c r="C714" s="5">
        <v>445.81962434000002</v>
      </c>
      <c r="D714" s="5">
        <v>34.896830019999982</v>
      </c>
      <c r="E714" s="5">
        <v>91.53860281999998</v>
      </c>
      <c r="F714" s="5">
        <v>3.8977002199999999</v>
      </c>
      <c r="G714" s="6">
        <v>10.653081029999999</v>
      </c>
    </row>
    <row r="715" spans="1:7">
      <c r="A715" s="4">
        <v>40015.402795298556</v>
      </c>
      <c r="B715" s="5">
        <v>14.5498046875</v>
      </c>
      <c r="C715" s="5">
        <v>446.63321639999998</v>
      </c>
      <c r="D715" s="5">
        <v>34.083237960000019</v>
      </c>
      <c r="E715" s="5">
        <v>90.725010760000018</v>
      </c>
      <c r="F715" s="5">
        <v>3.9633235899999999</v>
      </c>
      <c r="G715" s="6">
        <v>10.5864810975</v>
      </c>
    </row>
    <row r="716" spans="1:7">
      <c r="A716" s="4">
        <v>40015.402800076445</v>
      </c>
      <c r="B716" s="5">
        <v>14.548828125</v>
      </c>
      <c r="C716" s="5">
        <v>447.53722775</v>
      </c>
      <c r="D716" s="5">
        <v>33.179226610000001</v>
      </c>
      <c r="E716" s="5">
        <v>89.820999409999999</v>
      </c>
      <c r="F716" s="5">
        <v>3.93040258</v>
      </c>
      <c r="G716" s="6">
        <v>10.618425545000001</v>
      </c>
    </row>
    <row r="717" spans="1:7">
      <c r="A717" s="4">
        <v>40015.402804854333</v>
      </c>
      <c r="B717" s="5">
        <v>14.55078125</v>
      </c>
      <c r="C717" s="5">
        <v>448.08046382999999</v>
      </c>
      <c r="D717" s="5">
        <v>32.635990530000015</v>
      </c>
      <c r="E717" s="5">
        <v>89.277763330000013</v>
      </c>
      <c r="F717" s="5">
        <v>3.93040258</v>
      </c>
      <c r="G717" s="6">
        <v>10.620378670000001</v>
      </c>
    </row>
    <row r="718" spans="1:7">
      <c r="A718" s="4">
        <v>40015.402809632222</v>
      </c>
      <c r="B718" s="5">
        <v>14.5498046875</v>
      </c>
      <c r="C718" s="5">
        <v>448.80051878</v>
      </c>
      <c r="D718" s="5">
        <v>31.915935579999996</v>
      </c>
      <c r="E718" s="5">
        <v>88.557708379999994</v>
      </c>
      <c r="F718" s="5">
        <v>3.9964568200000001</v>
      </c>
      <c r="G718" s="6">
        <v>10.553347867499999</v>
      </c>
    </row>
    <row r="719" spans="1:7">
      <c r="A719" s="4">
        <v>40015.40281441011</v>
      </c>
      <c r="B719" s="5">
        <v>14.548828125</v>
      </c>
      <c r="C719" s="5">
        <v>449.55416263000001</v>
      </c>
      <c r="D719" s="5">
        <v>31.162291729999993</v>
      </c>
      <c r="E719" s="5">
        <v>87.804064529999991</v>
      </c>
      <c r="F719" s="5">
        <v>4.0944654099999997</v>
      </c>
      <c r="G719" s="6">
        <v>10.454362715</v>
      </c>
    </row>
    <row r="720" spans="1:7">
      <c r="A720" s="4">
        <v>40015.402819187999</v>
      </c>
      <c r="B720" s="5">
        <v>14.5478515625</v>
      </c>
      <c r="C720" s="5">
        <v>450.47443486999998</v>
      </c>
      <c r="D720" s="5">
        <v>30.242019490000018</v>
      </c>
      <c r="E720" s="5">
        <v>86.883792290000017</v>
      </c>
      <c r="F720" s="5">
        <v>4.0292652200000001</v>
      </c>
      <c r="G720" s="6">
        <v>10.518586342500001</v>
      </c>
    </row>
    <row r="721" spans="1:7">
      <c r="A721" s="4">
        <v>40015.402823965887</v>
      </c>
      <c r="B721" s="5">
        <v>14.5478515625</v>
      </c>
      <c r="C721" s="5">
        <v>451.12826357</v>
      </c>
      <c r="D721" s="5">
        <v>29.588190789999999</v>
      </c>
      <c r="E721" s="5">
        <v>86.229963589999997</v>
      </c>
      <c r="F721" s="5">
        <v>4.0617581600000001</v>
      </c>
      <c r="G721" s="6">
        <v>10.4860934025</v>
      </c>
    </row>
    <row r="722" spans="1:7">
      <c r="A722" s="4">
        <v>40015.402828743776</v>
      </c>
      <c r="B722" s="5">
        <v>14.546875</v>
      </c>
      <c r="C722" s="5">
        <v>451.57685414999997</v>
      </c>
      <c r="D722" s="5">
        <v>29.139600210000026</v>
      </c>
      <c r="E722" s="5">
        <v>85.781373010000024</v>
      </c>
      <c r="F722" s="5">
        <v>4.1273809100000003</v>
      </c>
      <c r="G722" s="6">
        <v>10.419494090000001</v>
      </c>
    </row>
    <row r="723" spans="1:7">
      <c r="A723" s="4">
        <v>40015.402833521664</v>
      </c>
      <c r="B723" s="5">
        <v>14.5478515625</v>
      </c>
      <c r="C723" s="5">
        <v>452.35008950000002</v>
      </c>
      <c r="D723" s="5">
        <v>28.366364859999976</v>
      </c>
      <c r="E723" s="5">
        <v>85.008137659999974</v>
      </c>
      <c r="F723" s="5">
        <v>4.1344836899999997</v>
      </c>
      <c r="G723" s="6">
        <v>10.4133678725</v>
      </c>
    </row>
    <row r="724" spans="1:7">
      <c r="A724" s="4">
        <v>40015.402838299553</v>
      </c>
      <c r="B724" s="5">
        <v>14.5478515625</v>
      </c>
      <c r="C724" s="5">
        <v>452.89806814999997</v>
      </c>
      <c r="D724" s="5">
        <v>27.818386210000028</v>
      </c>
      <c r="E724" s="5">
        <v>84.460159010000027</v>
      </c>
      <c r="F724" s="5">
        <v>4.1344836899999997</v>
      </c>
      <c r="G724" s="6">
        <v>10.4133678725</v>
      </c>
    </row>
    <row r="725" spans="1:7">
      <c r="A725" s="4">
        <v>40015.402843077442</v>
      </c>
      <c r="B725" s="5">
        <v>14.546875</v>
      </c>
      <c r="C725" s="5">
        <v>453.28242848000002</v>
      </c>
      <c r="D725" s="5">
        <v>27.434025879999979</v>
      </c>
      <c r="E725" s="5">
        <v>84.075798679999977</v>
      </c>
      <c r="F725" s="5">
        <v>4.1676621200000001</v>
      </c>
      <c r="G725" s="6">
        <v>10.379212880000001</v>
      </c>
    </row>
    <row r="726" spans="1:7">
      <c r="A726" s="4">
        <v>40015.40284785533</v>
      </c>
      <c r="B726" s="5">
        <v>14.5458984375</v>
      </c>
      <c r="C726" s="5">
        <v>454.06360656999999</v>
      </c>
      <c r="D726" s="5">
        <v>26.65284779000001</v>
      </c>
      <c r="E726" s="5">
        <v>83.294620590000008</v>
      </c>
      <c r="F726" s="5">
        <v>4.1748429600000003</v>
      </c>
      <c r="G726" s="6">
        <v>10.371055477500001</v>
      </c>
    </row>
    <row r="727" spans="1:7">
      <c r="A727" s="4">
        <v>40015.402852633219</v>
      </c>
      <c r="B727" s="5">
        <v>14.5458984375</v>
      </c>
      <c r="C727" s="5">
        <v>454.49452381999998</v>
      </c>
      <c r="D727" s="5">
        <v>26.221930540000017</v>
      </c>
      <c r="E727" s="5">
        <v>82.863703340000015</v>
      </c>
      <c r="F727" s="5">
        <v>4.1344836899999997</v>
      </c>
      <c r="G727" s="6">
        <v>10.4114147475</v>
      </c>
    </row>
    <row r="728" spans="1:7">
      <c r="A728" s="4">
        <v>40015.402857411107</v>
      </c>
      <c r="B728" s="5">
        <v>14.546875</v>
      </c>
      <c r="C728" s="5">
        <v>455.03345052999998</v>
      </c>
      <c r="D728" s="5">
        <v>25.683003830000018</v>
      </c>
      <c r="E728" s="5">
        <v>82.324776630000017</v>
      </c>
      <c r="F728" s="5">
        <v>4.1006747900000002</v>
      </c>
      <c r="G728" s="6">
        <v>10.446200210000001</v>
      </c>
    </row>
    <row r="729" spans="1:7">
      <c r="A729" s="4">
        <v>40015.402862188996</v>
      </c>
      <c r="B729" s="5">
        <v>14.5458984375</v>
      </c>
      <c r="C729" s="5">
        <v>455.65082353999998</v>
      </c>
      <c r="D729" s="5">
        <v>25.065630820000024</v>
      </c>
      <c r="E729" s="5">
        <v>81.707403620000022</v>
      </c>
      <c r="F729" s="5">
        <v>4.1344836899999997</v>
      </c>
      <c r="G729" s="6">
        <v>10.4114147475</v>
      </c>
    </row>
    <row r="730" spans="1:7">
      <c r="A730" s="4">
        <v>40015.402866966884</v>
      </c>
      <c r="B730" s="5">
        <v>14.544921875</v>
      </c>
      <c r="C730" s="5">
        <v>456.16623707999997</v>
      </c>
      <c r="D730" s="5">
        <v>24.550217280000027</v>
      </c>
      <c r="E730" s="5">
        <v>81.191990080000025</v>
      </c>
      <c r="F730" s="5">
        <v>4.0944654099999997</v>
      </c>
      <c r="G730" s="6">
        <v>10.450456465</v>
      </c>
    </row>
    <row r="731" spans="1:7">
      <c r="A731" s="4">
        <v>40015.402871744773</v>
      </c>
      <c r="B731" s="5">
        <v>14.544921875</v>
      </c>
      <c r="C731" s="5">
        <v>456.64776290999998</v>
      </c>
      <c r="D731" s="5">
        <v>24.068691450000017</v>
      </c>
      <c r="E731" s="5">
        <v>80.710464250000015</v>
      </c>
      <c r="F731" s="5">
        <v>4.0609169100000004</v>
      </c>
      <c r="G731" s="6">
        <v>10.484004965</v>
      </c>
    </row>
    <row r="732" spans="1:7">
      <c r="A732" s="4">
        <v>40015.402876522661</v>
      </c>
      <c r="B732" s="5">
        <v>14.5439453125</v>
      </c>
      <c r="C732" s="5">
        <v>457.09594883</v>
      </c>
      <c r="D732" s="5">
        <v>23.620505530000003</v>
      </c>
      <c r="E732" s="5">
        <v>80.262278330000001</v>
      </c>
      <c r="F732" s="5">
        <v>4.0944654099999997</v>
      </c>
      <c r="G732" s="6">
        <v>10.4494799025</v>
      </c>
    </row>
    <row r="733" spans="1:7">
      <c r="A733" s="4">
        <v>40015.40288130055</v>
      </c>
      <c r="B733" s="5">
        <v>14.54296875</v>
      </c>
      <c r="C733" s="5">
        <v>457.52894391000001</v>
      </c>
      <c r="D733" s="5">
        <v>23.187510449999991</v>
      </c>
      <c r="E733" s="5">
        <v>79.829283249999989</v>
      </c>
      <c r="F733" s="5">
        <v>4.0944654099999997</v>
      </c>
      <c r="G733" s="6">
        <v>10.44850334</v>
      </c>
    </row>
    <row r="734" spans="1:7">
      <c r="A734" s="4">
        <v>40015.402886078438</v>
      </c>
      <c r="B734" s="5">
        <v>14.544921875</v>
      </c>
      <c r="C734" s="5">
        <v>457.94386401999998</v>
      </c>
      <c r="D734" s="5">
        <v>22.772590340000022</v>
      </c>
      <c r="E734" s="5">
        <v>79.41436314000002</v>
      </c>
      <c r="F734" s="5">
        <v>4.0944654099999997</v>
      </c>
      <c r="G734" s="6">
        <v>10.450456465</v>
      </c>
    </row>
    <row r="735" spans="1:7">
      <c r="A735" s="4">
        <v>40015.402890856327</v>
      </c>
      <c r="B735" s="5">
        <v>14.5439453125</v>
      </c>
      <c r="C735" s="5">
        <v>458.36617719999998</v>
      </c>
      <c r="D735" s="5">
        <v>22.350277160000019</v>
      </c>
      <c r="E735" s="5">
        <v>78.992049960000017</v>
      </c>
      <c r="F735" s="5">
        <v>4.1273809100000003</v>
      </c>
      <c r="G735" s="6">
        <v>10.416564402500001</v>
      </c>
    </row>
    <row r="736" spans="1:7">
      <c r="A736" s="4">
        <v>40015.402895634215</v>
      </c>
      <c r="B736" s="5">
        <v>14.54296875</v>
      </c>
      <c r="C736" s="5">
        <v>458.78256363000003</v>
      </c>
      <c r="D736" s="5">
        <v>21.933890729999973</v>
      </c>
      <c r="E736" s="5">
        <v>78.575663529999972</v>
      </c>
      <c r="F736" s="5">
        <v>4.1676621200000001</v>
      </c>
      <c r="G736" s="6">
        <v>10.375306630000001</v>
      </c>
    </row>
    <row r="737" spans="1:7">
      <c r="A737" s="4">
        <v>40015.402900412104</v>
      </c>
      <c r="B737" s="5">
        <v>14.5419921875</v>
      </c>
      <c r="C737" s="5">
        <v>459.20443569999998</v>
      </c>
      <c r="D737" s="5">
        <v>21.512018660000024</v>
      </c>
      <c r="E737" s="5">
        <v>78.153791460000022</v>
      </c>
      <c r="F737" s="5">
        <v>4.1676621200000001</v>
      </c>
      <c r="G737" s="6">
        <v>10.374330067500001</v>
      </c>
    </row>
    <row r="738" spans="1:7">
      <c r="A738" s="4">
        <v>40015.402905189992</v>
      </c>
      <c r="B738" s="5">
        <v>14.5419921875</v>
      </c>
      <c r="C738" s="5">
        <v>459.63668625000003</v>
      </c>
      <c r="D738" s="5">
        <v>21.079768109999975</v>
      </c>
      <c r="E738" s="5">
        <v>77.721540909999973</v>
      </c>
      <c r="F738" s="5">
        <v>4.1676621200000001</v>
      </c>
      <c r="G738" s="6">
        <v>10.374330067500001</v>
      </c>
    </row>
    <row r="739" spans="1:7">
      <c r="A739" s="4">
        <v>40015.402909967881</v>
      </c>
      <c r="B739" s="5">
        <v>14.54296875</v>
      </c>
      <c r="C739" s="5">
        <v>460.12879600000002</v>
      </c>
      <c r="D739" s="5">
        <v>20.587658359999978</v>
      </c>
      <c r="E739" s="5">
        <v>77.229431159999976</v>
      </c>
      <c r="F739" s="5">
        <v>4.2082751099999998</v>
      </c>
      <c r="G739" s="6">
        <v>10.334693640000001</v>
      </c>
    </row>
    <row r="740" spans="1:7">
      <c r="A740" s="4">
        <v>40015.40291474577</v>
      </c>
      <c r="B740" s="5">
        <v>14.5419921875</v>
      </c>
      <c r="C740" s="5">
        <v>460.54565674000003</v>
      </c>
      <c r="D740" s="5">
        <v>20.170797619999973</v>
      </c>
      <c r="E740" s="5">
        <v>76.812570419999972</v>
      </c>
      <c r="F740" s="5">
        <v>4.2418956100000003</v>
      </c>
      <c r="G740" s="6">
        <v>10.3000965775</v>
      </c>
    </row>
    <row r="741" spans="1:7">
      <c r="A741" s="4">
        <v>40015.402919523658</v>
      </c>
      <c r="B741" s="5">
        <v>14.5419921875</v>
      </c>
      <c r="C741" s="5">
        <v>460.95147039</v>
      </c>
      <c r="D741" s="5">
        <v>19.764983970000003</v>
      </c>
      <c r="E741" s="5">
        <v>76.406756770000001</v>
      </c>
      <c r="F741" s="5">
        <v>4.2418956100000003</v>
      </c>
      <c r="G741" s="6">
        <v>10.3000965775</v>
      </c>
    </row>
    <row r="742" spans="1:7">
      <c r="A742" s="4">
        <v>40015.402924301547</v>
      </c>
      <c r="B742" s="5">
        <v>14.541015625</v>
      </c>
      <c r="C742" s="5">
        <v>461.33913200000001</v>
      </c>
      <c r="D742" s="5">
        <v>19.377322359999994</v>
      </c>
      <c r="E742" s="5">
        <v>76.019095159999992</v>
      </c>
      <c r="F742" s="5">
        <v>4.2739178999999998</v>
      </c>
      <c r="G742" s="6">
        <v>10.267097724999999</v>
      </c>
    </row>
    <row r="743" spans="1:7">
      <c r="A743" s="4">
        <v>40015.402929079435</v>
      </c>
      <c r="B743" s="5">
        <v>14.5400390625</v>
      </c>
      <c r="C743" s="5">
        <v>461.70966805</v>
      </c>
      <c r="D743" s="5">
        <v>19.006786309999995</v>
      </c>
      <c r="E743" s="5">
        <v>75.648559109999994</v>
      </c>
      <c r="F743" s="5">
        <v>4.31534175</v>
      </c>
      <c r="G743" s="6">
        <v>10.2246973125</v>
      </c>
    </row>
    <row r="744" spans="1:7">
      <c r="A744" s="4">
        <v>40015.402933857324</v>
      </c>
      <c r="B744" s="5">
        <v>14.5400390625</v>
      </c>
      <c r="C744" s="5">
        <v>462.22848331</v>
      </c>
      <c r="D744" s="5">
        <v>18.487971049999999</v>
      </c>
      <c r="E744" s="5">
        <v>75.129743849999997</v>
      </c>
      <c r="F744" s="5">
        <v>4.3897738999999998</v>
      </c>
      <c r="G744" s="6">
        <v>10.1502651625</v>
      </c>
    </row>
    <row r="745" spans="1:7">
      <c r="A745" s="4">
        <v>40015.402938635212</v>
      </c>
      <c r="B745" s="5">
        <v>14.541015625</v>
      </c>
      <c r="C745" s="5">
        <v>462.60574320000001</v>
      </c>
      <c r="D745" s="5">
        <v>18.110711159999994</v>
      </c>
      <c r="E745" s="5">
        <v>74.752483959999992</v>
      </c>
      <c r="F745" s="5">
        <v>4.3897738999999998</v>
      </c>
      <c r="G745" s="6">
        <v>10.151241725</v>
      </c>
    </row>
    <row r="746" spans="1:7">
      <c r="A746" s="4">
        <v>40015.402943413101</v>
      </c>
      <c r="B746" s="5">
        <v>14.5400390625</v>
      </c>
      <c r="C746" s="5">
        <v>462.97276998000001</v>
      </c>
      <c r="D746" s="5">
        <v>17.743684379999991</v>
      </c>
      <c r="E746" s="5">
        <v>74.385457179999989</v>
      </c>
      <c r="F746" s="5">
        <v>4.3570588800000003</v>
      </c>
      <c r="G746" s="6">
        <v>10.1829801825</v>
      </c>
    </row>
    <row r="747" spans="1:7">
      <c r="A747" s="4">
        <v>40015.402948190989</v>
      </c>
      <c r="B747" s="5">
        <v>14.5390625</v>
      </c>
      <c r="C747" s="5">
        <v>463.29696312999999</v>
      </c>
      <c r="D747" s="5">
        <v>17.419491230000006</v>
      </c>
      <c r="E747" s="5">
        <v>74.061264030000004</v>
      </c>
      <c r="F747" s="5">
        <v>4.3897738999999998</v>
      </c>
      <c r="G747" s="6">
        <v>10.1492886</v>
      </c>
    </row>
    <row r="748" spans="1:7">
      <c r="A748" s="4">
        <v>40015.402952968878</v>
      </c>
      <c r="B748" s="5">
        <v>14.5390625</v>
      </c>
      <c r="C748" s="5">
        <v>463.61164165999998</v>
      </c>
      <c r="D748" s="5">
        <v>17.104812700000025</v>
      </c>
      <c r="E748" s="5">
        <v>73.746585500000023</v>
      </c>
      <c r="F748" s="5">
        <v>4.3570588800000003</v>
      </c>
      <c r="G748" s="6">
        <v>10.18200362</v>
      </c>
    </row>
    <row r="749" spans="1:7">
      <c r="A749" s="4">
        <v>40015.402957746766</v>
      </c>
      <c r="B749" s="5">
        <v>14.5380859375</v>
      </c>
      <c r="C749" s="5">
        <v>463.91672941000002</v>
      </c>
      <c r="D749" s="5">
        <v>16.799724949999984</v>
      </c>
      <c r="E749" s="5">
        <v>73.441497749999982</v>
      </c>
      <c r="F749" s="5">
        <v>4.3570588800000003</v>
      </c>
      <c r="G749" s="6">
        <v>10.1810270575</v>
      </c>
    </row>
    <row r="750" spans="1:7">
      <c r="A750" s="4">
        <v>40015.402962524655</v>
      </c>
      <c r="B750" s="5">
        <v>14.5390625</v>
      </c>
      <c r="C750" s="5">
        <v>464.20364496000002</v>
      </c>
      <c r="D750" s="5">
        <v>16.512809399999981</v>
      </c>
      <c r="E750" s="5">
        <v>73.154582199999979</v>
      </c>
      <c r="F750" s="5">
        <v>4.3570588800000003</v>
      </c>
      <c r="G750" s="6">
        <v>10.18200362</v>
      </c>
    </row>
    <row r="751" spans="1:7">
      <c r="A751" s="4">
        <v>40015.402967302543</v>
      </c>
      <c r="B751" s="5">
        <v>14.5390625</v>
      </c>
      <c r="C751" s="5">
        <v>464.48728905000002</v>
      </c>
      <c r="D751" s="5">
        <v>16.229165309999985</v>
      </c>
      <c r="E751" s="5">
        <v>72.870938109999983</v>
      </c>
      <c r="F751" s="5">
        <v>4.31534175</v>
      </c>
      <c r="G751" s="6">
        <v>10.22372075</v>
      </c>
    </row>
    <row r="752" spans="1:7">
      <c r="A752" s="4">
        <v>40015.402972080432</v>
      </c>
      <c r="B752" s="5">
        <v>14.5380859375</v>
      </c>
      <c r="C752" s="5">
        <v>464.78587354000001</v>
      </c>
      <c r="D752" s="5">
        <v>15.930580819999989</v>
      </c>
      <c r="E752" s="5">
        <v>72.572353619999987</v>
      </c>
      <c r="F752" s="5">
        <v>4.31534175</v>
      </c>
      <c r="G752" s="6">
        <v>10.2227441875</v>
      </c>
    </row>
    <row r="753" spans="1:7">
      <c r="A753" s="4">
        <v>40015.40297685832</v>
      </c>
      <c r="B753" s="5">
        <v>14.537109375</v>
      </c>
      <c r="C753" s="5">
        <v>465.07878367000001</v>
      </c>
      <c r="D753" s="5">
        <v>15.637670689999993</v>
      </c>
      <c r="E753" s="5">
        <v>72.279443489999991</v>
      </c>
      <c r="F753" s="5">
        <v>4.2010357599999999</v>
      </c>
      <c r="G753" s="6">
        <v>10.336073615</v>
      </c>
    </row>
    <row r="754" spans="1:7">
      <c r="A754" s="4">
        <v>40015.402981636209</v>
      </c>
      <c r="B754" s="5">
        <v>14.5361328125</v>
      </c>
      <c r="C754" s="5">
        <v>465.30991619999998</v>
      </c>
      <c r="D754" s="5">
        <v>15.406538160000025</v>
      </c>
      <c r="E754" s="5">
        <v>72.048310960000023</v>
      </c>
      <c r="F754" s="5">
        <v>4.2010357599999999</v>
      </c>
      <c r="G754" s="6">
        <v>10.3350970525</v>
      </c>
    </row>
    <row r="755" spans="1:7">
      <c r="A755" s="4">
        <v>40015.402986414098</v>
      </c>
      <c r="B755" s="5">
        <v>14.5361328125</v>
      </c>
      <c r="C755" s="5">
        <v>465.53111995</v>
      </c>
      <c r="D755" s="5">
        <v>15.185334409999996</v>
      </c>
      <c r="E755" s="5">
        <v>71.827107209999994</v>
      </c>
      <c r="F755" s="5">
        <v>4.2830674499999999</v>
      </c>
      <c r="G755" s="6">
        <v>10.253065362499999</v>
      </c>
    </row>
    <row r="756" spans="1:7">
      <c r="A756" s="4">
        <v>40015.402991191986</v>
      </c>
      <c r="B756" s="5">
        <v>14.537109375</v>
      </c>
      <c r="C756" s="5">
        <v>465.75375401000002</v>
      </c>
      <c r="D756" s="5">
        <v>14.962700349999977</v>
      </c>
      <c r="E756" s="5">
        <v>71.604473149999976</v>
      </c>
      <c r="F756" s="5">
        <v>4.2010357599999999</v>
      </c>
      <c r="G756" s="6">
        <v>10.336073615</v>
      </c>
    </row>
    <row r="757" spans="1:7">
      <c r="A757" s="4">
        <v>40015.402995969875</v>
      </c>
      <c r="B757" s="5">
        <v>14.5361328125</v>
      </c>
      <c r="C757" s="5">
        <v>465.95296929</v>
      </c>
      <c r="D757" s="5">
        <v>14.763485070000002</v>
      </c>
      <c r="E757" s="5">
        <v>71.40525787</v>
      </c>
      <c r="F757" s="5">
        <v>4.2010357599999999</v>
      </c>
      <c r="G757" s="6">
        <v>10.3350970525</v>
      </c>
    </row>
    <row r="758" spans="1:7">
      <c r="A758" s="4">
        <v>40015.403000747763</v>
      </c>
      <c r="B758" s="5">
        <v>14.5361328125</v>
      </c>
      <c r="C758" s="5">
        <v>466.16181270999999</v>
      </c>
      <c r="D758" s="5">
        <v>14.554641650000008</v>
      </c>
      <c r="E758" s="5">
        <v>71.196414450000006</v>
      </c>
      <c r="F758" s="5">
        <v>4.2010357599999999</v>
      </c>
      <c r="G758" s="6">
        <v>10.3350970525</v>
      </c>
    </row>
    <row r="759" spans="1:7">
      <c r="A759" s="4">
        <v>40015.403005525652</v>
      </c>
      <c r="B759" s="5">
        <v>14.53515625</v>
      </c>
      <c r="C759" s="5">
        <v>466.36882967999998</v>
      </c>
      <c r="D759" s="5">
        <v>14.347624680000024</v>
      </c>
      <c r="E759" s="5">
        <v>70.989397480000022</v>
      </c>
      <c r="F759" s="5">
        <v>4.2010357599999999</v>
      </c>
      <c r="G759" s="6">
        <v>10.33412049</v>
      </c>
    </row>
    <row r="760" spans="1:7">
      <c r="A760" s="4">
        <v>40015.40301030354</v>
      </c>
      <c r="B760" s="5">
        <v>14.5341796875</v>
      </c>
      <c r="C760" s="5">
        <v>466.66669023999998</v>
      </c>
      <c r="D760" s="5">
        <v>14.04976412000002</v>
      </c>
      <c r="E760" s="5">
        <v>70.691536920000019</v>
      </c>
      <c r="F760" s="5">
        <v>4.1676621200000001</v>
      </c>
      <c r="G760" s="6">
        <v>10.366517567500001</v>
      </c>
    </row>
    <row r="761" spans="1:7">
      <c r="A761" s="4">
        <v>40015.403015081429</v>
      </c>
      <c r="B761" s="5">
        <v>14.53515625</v>
      </c>
      <c r="C761" s="5">
        <v>466.92315414000001</v>
      </c>
      <c r="D761" s="5">
        <v>13.793300219999992</v>
      </c>
      <c r="E761" s="5">
        <v>70.43507301999999</v>
      </c>
      <c r="F761" s="5">
        <v>4.1676621200000001</v>
      </c>
      <c r="G761" s="6">
        <v>10.367494130000001</v>
      </c>
    </row>
    <row r="762" spans="1:7">
      <c r="A762" s="4">
        <v>40015.403019859317</v>
      </c>
      <c r="B762" s="5">
        <v>14.53515625</v>
      </c>
      <c r="C762" s="5">
        <v>467.20469830000002</v>
      </c>
      <c r="D762" s="5">
        <v>13.511756059999982</v>
      </c>
      <c r="E762" s="5">
        <v>70.15352885999998</v>
      </c>
      <c r="F762" s="5">
        <v>4.1676621200000001</v>
      </c>
      <c r="G762" s="6">
        <v>10.367494130000001</v>
      </c>
    </row>
    <row r="763" spans="1:7">
      <c r="A763" s="4">
        <v>40015.403024637206</v>
      </c>
      <c r="B763" s="5">
        <v>14.5341796875</v>
      </c>
      <c r="C763" s="5">
        <v>467.51099089000002</v>
      </c>
      <c r="D763" s="5">
        <v>13.205463469999984</v>
      </c>
      <c r="E763" s="5">
        <v>69.847236269999982</v>
      </c>
      <c r="F763" s="5">
        <v>4.0944654099999997</v>
      </c>
      <c r="G763" s="6">
        <v>10.4397142775</v>
      </c>
    </row>
    <row r="764" spans="1:7">
      <c r="A764" s="4">
        <v>40015.403029415094</v>
      </c>
      <c r="B764" s="5">
        <v>14.533203125</v>
      </c>
      <c r="C764" s="5">
        <v>467.79888797000001</v>
      </c>
      <c r="D764" s="5">
        <v>12.91756638999999</v>
      </c>
      <c r="E764" s="5">
        <v>69.559339189999989</v>
      </c>
      <c r="F764" s="5">
        <v>4.0944654099999997</v>
      </c>
      <c r="G764" s="6">
        <v>10.438737715</v>
      </c>
    </row>
    <row r="765" spans="1:7">
      <c r="A765" s="4">
        <v>40015.403034192983</v>
      </c>
      <c r="B765" s="5">
        <v>14.533203125</v>
      </c>
      <c r="C765" s="5">
        <v>468.112257</v>
      </c>
      <c r="D765" s="5">
        <v>12.604197360000001</v>
      </c>
      <c r="E765" s="5">
        <v>69.245970159999999</v>
      </c>
      <c r="F765" s="5">
        <v>4.0609169100000004</v>
      </c>
      <c r="G765" s="6">
        <v>10.472286215</v>
      </c>
    </row>
    <row r="766" spans="1:7">
      <c r="A766" s="4">
        <v>40015.403038970871</v>
      </c>
      <c r="B766" s="5">
        <v>14.5322265625</v>
      </c>
      <c r="C766" s="5">
        <v>468.43008717999999</v>
      </c>
      <c r="D766" s="5">
        <v>12.286367180000013</v>
      </c>
      <c r="E766" s="5">
        <v>68.928139980000012</v>
      </c>
      <c r="F766" s="5">
        <v>4.0292652200000001</v>
      </c>
      <c r="G766" s="6">
        <v>10.502961342500001</v>
      </c>
    </row>
    <row r="767" spans="1:7">
      <c r="A767" s="4">
        <v>40015.40304374876</v>
      </c>
      <c r="B767" s="5">
        <v>14.533203125</v>
      </c>
      <c r="C767" s="5">
        <v>468.75494388999999</v>
      </c>
      <c r="D767" s="5">
        <v>11.961510470000007</v>
      </c>
      <c r="E767" s="5">
        <v>68.603283270000006</v>
      </c>
      <c r="F767" s="5">
        <v>4.0284158100000003</v>
      </c>
      <c r="G767" s="6">
        <v>10.504787315</v>
      </c>
    </row>
    <row r="768" spans="1:7">
      <c r="A768" s="4">
        <v>40015.403048526648</v>
      </c>
      <c r="B768" s="5">
        <v>14.533203125</v>
      </c>
      <c r="C768" s="5">
        <v>469.09305663999999</v>
      </c>
      <c r="D768" s="5">
        <v>11.623397720000014</v>
      </c>
      <c r="E768" s="5">
        <v>68.265170520000012</v>
      </c>
      <c r="F768" s="5">
        <v>4.0284158100000003</v>
      </c>
      <c r="G768" s="6">
        <v>10.504787315</v>
      </c>
    </row>
    <row r="769" spans="1:7">
      <c r="A769" s="4">
        <v>40015.403053304537</v>
      </c>
      <c r="B769" s="5">
        <v>14.5322265625</v>
      </c>
      <c r="C769" s="5">
        <v>469.44309176000002</v>
      </c>
      <c r="D769" s="5">
        <v>11.273362599999984</v>
      </c>
      <c r="E769" s="5">
        <v>67.915135399999983</v>
      </c>
      <c r="F769" s="5">
        <v>3.9632153099999998</v>
      </c>
      <c r="G769" s="6">
        <v>10.569011252500001</v>
      </c>
    </row>
    <row r="770" spans="1:7">
      <c r="A770" s="4">
        <v>40015.403058082426</v>
      </c>
      <c r="B770" s="5">
        <v>14.53125</v>
      </c>
      <c r="C770" s="5">
        <v>469.78759802000002</v>
      </c>
      <c r="D770" s="5">
        <v>10.928856339999982</v>
      </c>
      <c r="E770" s="5">
        <v>67.57062913999998</v>
      </c>
      <c r="F770" s="5">
        <v>3.8977002199999999</v>
      </c>
      <c r="G770" s="6">
        <v>10.633549779999999</v>
      </c>
    </row>
    <row r="771" spans="1:7">
      <c r="A771" s="4">
        <v>40015.403062860314</v>
      </c>
      <c r="B771" s="5">
        <v>14.5302734375</v>
      </c>
      <c r="C771" s="5">
        <v>470.11679499000002</v>
      </c>
      <c r="D771" s="5">
        <v>10.599659369999983</v>
      </c>
      <c r="E771" s="5">
        <v>67.241432169999982</v>
      </c>
      <c r="F771" s="5">
        <v>3.93040258</v>
      </c>
      <c r="G771" s="6">
        <v>10.599870857500001</v>
      </c>
    </row>
    <row r="772" spans="1:7">
      <c r="A772" s="4">
        <v>40015.403067638203</v>
      </c>
      <c r="B772" s="5">
        <v>14.5322265625</v>
      </c>
      <c r="C772" s="5">
        <v>470.44557411</v>
      </c>
      <c r="D772" s="5">
        <v>10.270880250000005</v>
      </c>
      <c r="E772" s="5">
        <v>66.912653050000003</v>
      </c>
      <c r="F772" s="5">
        <v>3.8977002199999999</v>
      </c>
      <c r="G772" s="6">
        <v>10.634526342499999</v>
      </c>
    </row>
    <row r="773" spans="1:7">
      <c r="A773" s="4">
        <v>40015.403072416091</v>
      </c>
      <c r="B773" s="5">
        <v>14.53125</v>
      </c>
      <c r="C773" s="5">
        <v>470.77981003000002</v>
      </c>
      <c r="D773" s="5">
        <v>9.9366443299999787</v>
      </c>
      <c r="E773" s="5">
        <v>66.578417129999977</v>
      </c>
      <c r="F773" s="5">
        <v>3.86433048</v>
      </c>
      <c r="G773" s="6">
        <v>10.66691952</v>
      </c>
    </row>
    <row r="774" spans="1:7">
      <c r="A774" s="4">
        <v>40015.40307719398</v>
      </c>
      <c r="B774" s="5">
        <v>14.5302734375</v>
      </c>
      <c r="C774" s="5">
        <v>471.06238941999999</v>
      </c>
      <c r="D774" s="5">
        <v>9.654064940000012</v>
      </c>
      <c r="E774" s="5">
        <v>66.29583774000001</v>
      </c>
      <c r="F774" s="5">
        <v>3.7574200699999998</v>
      </c>
      <c r="G774" s="6">
        <v>10.7728533675</v>
      </c>
    </row>
    <row r="775" spans="1:7">
      <c r="A775" s="4">
        <v>40015.403081971868</v>
      </c>
      <c r="B775" s="5">
        <v>14.5302734375</v>
      </c>
      <c r="C775" s="5">
        <v>471.35816434999998</v>
      </c>
      <c r="D775" s="5">
        <v>9.3582900100000188</v>
      </c>
      <c r="E775" s="5">
        <v>66.000062810000017</v>
      </c>
      <c r="F775" s="5">
        <v>3.72524071</v>
      </c>
      <c r="G775" s="6">
        <v>10.8050327275</v>
      </c>
    </row>
    <row r="776" spans="1:7">
      <c r="A776" s="4">
        <v>40015.403086749757</v>
      </c>
      <c r="B776" s="5">
        <v>14.529296875</v>
      </c>
      <c r="C776" s="5">
        <v>471.63323222000002</v>
      </c>
      <c r="D776" s="5">
        <v>9.0832221399999753</v>
      </c>
      <c r="E776" s="5">
        <v>65.724994939999974</v>
      </c>
      <c r="F776" s="5">
        <v>3.72524071</v>
      </c>
      <c r="G776" s="6">
        <v>10.804056165</v>
      </c>
    </row>
    <row r="777" spans="1:7">
      <c r="A777" s="4">
        <v>40015.403091527645</v>
      </c>
      <c r="B777" s="5">
        <v>14.5283203125</v>
      </c>
      <c r="C777" s="5">
        <v>471.90650855000001</v>
      </c>
      <c r="D777" s="5">
        <v>8.8099458099999879</v>
      </c>
      <c r="E777" s="5">
        <v>65.451718609999986</v>
      </c>
      <c r="F777" s="5">
        <v>3.7574200699999998</v>
      </c>
      <c r="G777" s="6">
        <v>10.7709002425</v>
      </c>
    </row>
    <row r="778" spans="1:7">
      <c r="A778" s="4">
        <v>40015.403096305534</v>
      </c>
      <c r="B778" s="5">
        <v>14.529296875</v>
      </c>
      <c r="C778" s="5">
        <v>472.16760915999998</v>
      </c>
      <c r="D778" s="5">
        <v>8.5488452000000166</v>
      </c>
      <c r="E778" s="5">
        <v>65.190618000000015</v>
      </c>
      <c r="F778" s="5">
        <v>3.7574200699999998</v>
      </c>
      <c r="G778" s="6">
        <v>10.771876805</v>
      </c>
    </row>
    <row r="779" spans="1:7">
      <c r="A779" s="4">
        <v>40015.403101083422</v>
      </c>
      <c r="B779" s="5">
        <v>14.529296875</v>
      </c>
      <c r="C779" s="5">
        <v>472.39924322000002</v>
      </c>
      <c r="D779" s="5">
        <v>8.3172111399999835</v>
      </c>
      <c r="E779" s="5">
        <v>64.958983939999982</v>
      </c>
      <c r="F779" s="5">
        <v>3.68403809</v>
      </c>
      <c r="G779" s="6">
        <v>10.845258785</v>
      </c>
    </row>
    <row r="780" spans="1:7">
      <c r="A780" s="4">
        <v>40015.403105861311</v>
      </c>
      <c r="B780" s="5">
        <v>14.5283203125</v>
      </c>
      <c r="C780" s="5">
        <v>472.64381184000001</v>
      </c>
      <c r="D780" s="5">
        <v>8.0726425199999881</v>
      </c>
      <c r="E780" s="5">
        <v>64.714415319999986</v>
      </c>
      <c r="F780" s="5">
        <v>3.68403809</v>
      </c>
      <c r="G780" s="6">
        <v>10.8442822225</v>
      </c>
    </row>
    <row r="781" spans="1:7">
      <c r="A781" s="4">
        <v>40015.403110639199</v>
      </c>
      <c r="B781" s="5">
        <v>14.52734375</v>
      </c>
      <c r="C781" s="5">
        <v>472.87696993999998</v>
      </c>
      <c r="D781" s="5">
        <v>7.8394844200000193</v>
      </c>
      <c r="E781" s="5">
        <v>64.481257220000018</v>
      </c>
      <c r="F781" s="5">
        <v>3.7159186800000001</v>
      </c>
      <c r="G781" s="6">
        <v>10.81142507</v>
      </c>
    </row>
    <row r="782" spans="1:7">
      <c r="A782" s="4">
        <v>40015.403115417088</v>
      </c>
      <c r="B782" s="5">
        <v>14.52734375</v>
      </c>
      <c r="C782" s="5">
        <v>473.20856823000003</v>
      </c>
      <c r="D782" s="5">
        <v>7.5078861299999744</v>
      </c>
      <c r="E782" s="5">
        <v>64.149658929999973</v>
      </c>
      <c r="F782" s="5">
        <v>3.7480503600000001</v>
      </c>
      <c r="G782" s="6">
        <v>10.779293389999999</v>
      </c>
    </row>
    <row r="783" spans="1:7">
      <c r="A783" s="4">
        <v>40015.403120194977</v>
      </c>
      <c r="B783" s="5">
        <v>14.5283203125</v>
      </c>
      <c r="C783" s="5">
        <v>473.56003090000002</v>
      </c>
      <c r="D783" s="5">
        <v>7.156423459999985</v>
      </c>
      <c r="E783" s="5">
        <v>63.798196259999983</v>
      </c>
      <c r="F783" s="5">
        <v>3.7159186800000001</v>
      </c>
      <c r="G783" s="6">
        <v>10.8124016325</v>
      </c>
    </row>
    <row r="784" spans="1:7">
      <c r="A784" s="4">
        <v>40015.403124972865</v>
      </c>
      <c r="B784" s="5">
        <v>14.52734375</v>
      </c>
      <c r="C784" s="5">
        <v>473.84946629000001</v>
      </c>
      <c r="D784" s="5">
        <v>6.8669880699999908</v>
      </c>
      <c r="E784" s="5">
        <v>63.508760869999989</v>
      </c>
      <c r="F784" s="5">
        <v>3.65026545</v>
      </c>
      <c r="G784" s="6">
        <v>10.877078300000001</v>
      </c>
    </row>
    <row r="785" spans="1:7">
      <c r="A785" s="4">
        <v>40015.403129750754</v>
      </c>
      <c r="B785" s="5">
        <v>14.5263671875</v>
      </c>
      <c r="C785" s="5">
        <v>474.10152879999998</v>
      </c>
      <c r="D785" s="5">
        <v>6.6149255600000174</v>
      </c>
      <c r="E785" s="5">
        <v>63.256698360000016</v>
      </c>
      <c r="F785" s="5">
        <v>3.65026545</v>
      </c>
      <c r="G785" s="6">
        <v>10.876101737500001</v>
      </c>
    </row>
    <row r="786" spans="1:7">
      <c r="A786" s="4">
        <v>40015.403134528642</v>
      </c>
      <c r="B786" s="5">
        <v>14.5263671875</v>
      </c>
      <c r="C786" s="5">
        <v>474.46262769999998</v>
      </c>
      <c r="D786" s="5">
        <v>6.2538266600000156</v>
      </c>
      <c r="E786" s="5">
        <v>62.895599460000014</v>
      </c>
      <c r="F786" s="5">
        <v>3.65026545</v>
      </c>
      <c r="G786" s="6">
        <v>10.876101737500001</v>
      </c>
    </row>
    <row r="787" spans="1:7">
      <c r="A787" s="4">
        <v>40015.403139306531</v>
      </c>
      <c r="B787" s="5">
        <v>14.525390625</v>
      </c>
      <c r="C787" s="5">
        <v>474.75232765999999</v>
      </c>
      <c r="D787" s="5">
        <v>5.9641267000000084</v>
      </c>
      <c r="E787" s="5">
        <v>62.605899500000007</v>
      </c>
      <c r="F787" s="5">
        <v>3.5754922699999998</v>
      </c>
      <c r="G787" s="6">
        <v>10.949898355</v>
      </c>
    </row>
    <row r="788" spans="1:7">
      <c r="A788" s="4">
        <v>40015.403144084419</v>
      </c>
      <c r="B788" s="5">
        <v>14.5244140625</v>
      </c>
      <c r="C788" s="5">
        <v>474.96755236000001</v>
      </c>
      <c r="D788" s="5">
        <v>5.7489019999999869</v>
      </c>
      <c r="E788" s="5">
        <v>62.390674799999985</v>
      </c>
      <c r="F788" s="5">
        <v>3.5424678799999998</v>
      </c>
      <c r="G788" s="6">
        <v>10.9819461825</v>
      </c>
    </row>
    <row r="789" spans="1:7">
      <c r="A789" s="4">
        <v>40015.403148862308</v>
      </c>
      <c r="B789" s="5">
        <v>14.5263671875</v>
      </c>
      <c r="C789" s="5">
        <v>474.96755236000001</v>
      </c>
      <c r="D789" s="5">
        <v>5.7489019999999869</v>
      </c>
      <c r="E789" s="5">
        <v>62.390674799999985</v>
      </c>
      <c r="F789" s="5">
        <v>3.5096892099999999</v>
      </c>
      <c r="G789" s="6">
        <v>11.016677977500001</v>
      </c>
    </row>
    <row r="790" spans="1:7">
      <c r="A790" s="4">
        <v>40015.403153640196</v>
      </c>
      <c r="B790" s="5">
        <v>14.525390625</v>
      </c>
      <c r="C790" s="5">
        <v>475.75405950999999</v>
      </c>
      <c r="D790" s="5">
        <v>4.9623948500000097</v>
      </c>
      <c r="E790" s="5">
        <v>61.604167650000008</v>
      </c>
      <c r="F790" s="5">
        <v>3.4705051099999999</v>
      </c>
      <c r="G790" s="6">
        <v>11.054885515</v>
      </c>
    </row>
    <row r="791" spans="1:7">
      <c r="A791" s="4">
        <v>40015.403158418085</v>
      </c>
      <c r="B791" s="5">
        <v>14.5244140625</v>
      </c>
      <c r="C791" s="5">
        <v>476.12563331000001</v>
      </c>
      <c r="D791" s="5">
        <v>4.5908210499999882</v>
      </c>
      <c r="E791" s="5">
        <v>61.232593849999986</v>
      </c>
      <c r="F791" s="5">
        <v>3.43729876</v>
      </c>
      <c r="G791" s="6">
        <v>11.087115302499999</v>
      </c>
    </row>
    <row r="792" spans="1:7">
      <c r="A792" s="4">
        <v>40015.403163195973</v>
      </c>
      <c r="B792" s="5">
        <v>14.5234375</v>
      </c>
      <c r="C792" s="5">
        <v>476.44572865999999</v>
      </c>
      <c r="D792" s="5">
        <v>4.2707257000000141</v>
      </c>
      <c r="E792" s="5">
        <v>60.912498500000012</v>
      </c>
      <c r="F792" s="5">
        <v>3.43729876</v>
      </c>
      <c r="G792" s="6">
        <v>11.086138739999999</v>
      </c>
    </row>
    <row r="793" spans="1:7">
      <c r="A793" s="4">
        <v>40015.403167973862</v>
      </c>
      <c r="B793" s="5">
        <v>14.5224609375</v>
      </c>
      <c r="C793" s="5">
        <v>476.82507843000002</v>
      </c>
      <c r="D793" s="5">
        <v>3.8913759299999811</v>
      </c>
      <c r="E793" s="5">
        <v>60.533148729999979</v>
      </c>
      <c r="F793" s="5">
        <v>3.43729876</v>
      </c>
      <c r="G793" s="6">
        <v>11.085162177499999</v>
      </c>
    </row>
    <row r="794" spans="1:7">
      <c r="A794" s="4">
        <v>40015.40317275175</v>
      </c>
      <c r="B794" s="5">
        <v>14.5234375</v>
      </c>
      <c r="C794" s="5">
        <v>477.11808671</v>
      </c>
      <c r="D794" s="5">
        <v>3.5983676500000001</v>
      </c>
      <c r="E794" s="5">
        <v>60.240140449999998</v>
      </c>
      <c r="F794" s="5">
        <v>3.3727019399999998</v>
      </c>
      <c r="G794" s="6">
        <v>11.150735560000001</v>
      </c>
    </row>
    <row r="795" spans="1:7">
      <c r="A795" s="4">
        <v>40015.403177529639</v>
      </c>
      <c r="B795" s="5">
        <v>14.5224609375</v>
      </c>
      <c r="C795" s="5">
        <v>477.38209838</v>
      </c>
      <c r="D795" s="5">
        <v>3.334355979999998</v>
      </c>
      <c r="E795" s="5">
        <v>59.976128779999996</v>
      </c>
      <c r="F795" s="5">
        <v>3.3727019399999998</v>
      </c>
      <c r="G795" s="6">
        <v>11.149758997500001</v>
      </c>
    </row>
    <row r="796" spans="1:7">
      <c r="A796" s="4">
        <v>40015.403182307527</v>
      </c>
      <c r="B796" s="5">
        <v>14.5224609375</v>
      </c>
      <c r="C796" s="5">
        <v>477.66550375999998</v>
      </c>
      <c r="D796" s="5">
        <v>3.0509506000000215</v>
      </c>
      <c r="E796" s="5">
        <v>59.69272340000002</v>
      </c>
      <c r="F796" s="5">
        <v>3.3307238799999999</v>
      </c>
      <c r="G796" s="6">
        <v>11.191737057499999</v>
      </c>
    </row>
    <row r="797" spans="1:7">
      <c r="A797" s="4">
        <v>40015.403187085416</v>
      </c>
      <c r="B797" s="5">
        <v>14.521484375</v>
      </c>
      <c r="C797" s="5">
        <v>477.90789840000002</v>
      </c>
      <c r="D797" s="5">
        <v>2.8085559599999783</v>
      </c>
      <c r="E797" s="5">
        <v>59.450328759999977</v>
      </c>
      <c r="F797" s="5">
        <v>3.2090552200000002</v>
      </c>
      <c r="G797" s="6">
        <v>11.312429155</v>
      </c>
    </row>
    <row r="798" spans="1:7">
      <c r="A798" s="4">
        <v>40015.403191863305</v>
      </c>
      <c r="B798" s="5">
        <v>14.5205078125</v>
      </c>
      <c r="C798" s="5">
        <v>477.90789840000002</v>
      </c>
      <c r="D798" s="5">
        <v>2.8085559599999783</v>
      </c>
      <c r="E798" s="5">
        <v>59.450328759999977</v>
      </c>
      <c r="F798" s="5">
        <v>3.24941887</v>
      </c>
      <c r="G798" s="6">
        <v>11.2710889425</v>
      </c>
    </row>
    <row r="799" spans="1:7">
      <c r="A799" s="4">
        <v>40015.403196641193</v>
      </c>
      <c r="B799" s="5">
        <v>14.51953125</v>
      </c>
      <c r="C799" s="5">
        <v>478.12967778000001</v>
      </c>
      <c r="D799" s="5">
        <v>2.5867765799999916</v>
      </c>
      <c r="E799" s="5">
        <v>59.22854937999999</v>
      </c>
      <c r="F799" s="5">
        <v>3.24941887</v>
      </c>
      <c r="G799" s="6">
        <v>11.27011238</v>
      </c>
    </row>
    <row r="800" spans="1:7">
      <c r="A800" s="4">
        <v>40015.403201419082</v>
      </c>
      <c r="B800" s="5">
        <v>14.521484375</v>
      </c>
      <c r="C800" s="5">
        <v>478.12967778000001</v>
      </c>
      <c r="D800" s="5">
        <v>2.5867765799999916</v>
      </c>
      <c r="E800" s="5">
        <v>59.22854937999999</v>
      </c>
      <c r="F800" s="5">
        <v>3.2902271399999998</v>
      </c>
      <c r="G800" s="6">
        <v>11.231257235000001</v>
      </c>
    </row>
    <row r="801" spans="1:7">
      <c r="A801" s="4">
        <v>40015.40320619697</v>
      </c>
      <c r="B801" s="5">
        <v>14.5205078125</v>
      </c>
      <c r="C801" s="5">
        <v>478.12967778000001</v>
      </c>
      <c r="D801" s="5">
        <v>2.5867765799999916</v>
      </c>
      <c r="E801" s="5">
        <v>59.22854937999999</v>
      </c>
      <c r="F801" s="5">
        <v>3.1758207399999998</v>
      </c>
      <c r="G801" s="6">
        <v>11.344687072500001</v>
      </c>
    </row>
    <row r="802" spans="1:7">
      <c r="A802" s="4">
        <v>40015.403210974859</v>
      </c>
      <c r="B802" s="5">
        <v>14.51953125</v>
      </c>
      <c r="C802" s="5">
        <v>478.62143072999999</v>
      </c>
      <c r="D802" s="5">
        <v>2.0950236300000142</v>
      </c>
      <c r="E802" s="5">
        <v>58.736796430000012</v>
      </c>
      <c r="F802" s="5">
        <v>3.2090552200000002</v>
      </c>
      <c r="G802" s="6">
        <v>11.31047603</v>
      </c>
    </row>
    <row r="803" spans="1:7">
      <c r="A803" s="4">
        <v>40015.403215752747</v>
      </c>
      <c r="B803" s="5">
        <v>14.51953125</v>
      </c>
      <c r="C803" s="5">
        <v>478.51453111000001</v>
      </c>
      <c r="D803" s="5">
        <v>2.201923249999993</v>
      </c>
      <c r="E803" s="5">
        <v>58.843696049999991</v>
      </c>
      <c r="F803" s="5">
        <v>3.2158335299999998</v>
      </c>
      <c r="G803" s="6">
        <v>11.303697720000001</v>
      </c>
    </row>
    <row r="804" spans="1:7">
      <c r="A804" s="4">
        <v>40015.403220530636</v>
      </c>
      <c r="B804" s="5">
        <v>14.5185546875</v>
      </c>
      <c r="C804" s="5">
        <v>478.51453111000001</v>
      </c>
      <c r="D804" s="5">
        <v>2.201923249999993</v>
      </c>
      <c r="E804" s="5">
        <v>58.843696049999991</v>
      </c>
      <c r="F804" s="5">
        <v>3.2158335299999998</v>
      </c>
      <c r="G804" s="6">
        <v>11.302721157500001</v>
      </c>
    </row>
    <row r="805" spans="1:7">
      <c r="A805" s="4">
        <v>40015.403225308524</v>
      </c>
      <c r="B805" s="5">
        <v>14.51953125</v>
      </c>
      <c r="C805" s="5">
        <v>478.63698006999999</v>
      </c>
      <c r="D805" s="5">
        <v>2.0794742900000074</v>
      </c>
      <c r="E805" s="5">
        <v>58.721247090000006</v>
      </c>
      <c r="F805" s="5">
        <v>3.2158335299999998</v>
      </c>
      <c r="G805" s="6">
        <v>11.303697720000001</v>
      </c>
    </row>
    <row r="806" spans="1:7">
      <c r="A806" s="4">
        <v>40015.403230086413</v>
      </c>
      <c r="B806" s="5">
        <v>14.5185546875</v>
      </c>
      <c r="C806" s="5">
        <v>478.63698006999999</v>
      </c>
      <c r="D806" s="5">
        <v>2.0794742900000074</v>
      </c>
      <c r="E806" s="5">
        <v>58.721247090000006</v>
      </c>
      <c r="F806" s="5">
        <v>3.2158335299999998</v>
      </c>
      <c r="G806" s="6">
        <v>11.302721157500001</v>
      </c>
    </row>
    <row r="807" spans="1:7">
      <c r="A807" s="4">
        <v>40015.403234864301</v>
      </c>
      <c r="B807" s="5">
        <v>14.5185546875</v>
      </c>
      <c r="C807" s="5">
        <v>478.63698006999999</v>
      </c>
      <c r="D807" s="5">
        <v>2.0794742900000074</v>
      </c>
      <c r="E807" s="5">
        <v>58.721247090000006</v>
      </c>
      <c r="F807" s="5">
        <v>3.2158335299999998</v>
      </c>
      <c r="G807" s="6">
        <v>11.302721157500001</v>
      </c>
    </row>
    <row r="808" spans="1:7">
      <c r="A808" s="4">
        <v>40015.40323964219</v>
      </c>
      <c r="B808" s="5">
        <v>14.517578125</v>
      </c>
      <c r="C808" s="5">
        <v>478.63698006999999</v>
      </c>
      <c r="D808" s="5">
        <v>2.0794742900000074</v>
      </c>
      <c r="E808" s="5">
        <v>58.721247090000006</v>
      </c>
      <c r="F808" s="5">
        <v>3.2158335299999998</v>
      </c>
      <c r="G808" s="6">
        <v>11.301744595000001</v>
      </c>
    </row>
    <row r="809" spans="1:7">
      <c r="A809" s="4">
        <v>40015.403244420078</v>
      </c>
      <c r="B809" s="5">
        <v>14.5166015625</v>
      </c>
      <c r="C809" s="5">
        <v>478.63698006999999</v>
      </c>
      <c r="D809" s="5">
        <v>2.0794742900000074</v>
      </c>
      <c r="E809" s="5">
        <v>58.721247090000006</v>
      </c>
      <c r="F809" s="5">
        <v>3.2158335299999998</v>
      </c>
      <c r="G809" s="6">
        <v>11.300768032500001</v>
      </c>
    </row>
    <row r="810" spans="1:7">
      <c r="A810" s="4">
        <v>40015.403249197967</v>
      </c>
      <c r="B810" s="5">
        <v>14.515625</v>
      </c>
      <c r="C810" s="5">
        <v>478.98474188</v>
      </c>
      <c r="D810" s="5">
        <v>1.7317124799999988</v>
      </c>
      <c r="E810" s="5">
        <v>58.373485279999997</v>
      </c>
      <c r="F810" s="5">
        <v>3.2158335299999998</v>
      </c>
      <c r="G810" s="6">
        <v>11.299791470000001</v>
      </c>
    </row>
    <row r="811" spans="1:7">
      <c r="A811" s="4">
        <v>40015.403253975855</v>
      </c>
      <c r="B811" s="5">
        <v>14.517578125</v>
      </c>
      <c r="C811" s="5">
        <v>478.99053966999998</v>
      </c>
      <c r="D811" s="5">
        <v>1.7259146900000246</v>
      </c>
      <c r="E811" s="5">
        <v>58.367687490000023</v>
      </c>
      <c r="F811" s="5">
        <v>3.1758207399999998</v>
      </c>
      <c r="G811" s="6">
        <v>11.341757385000001</v>
      </c>
    </row>
    <row r="812" spans="1:7">
      <c r="A812" s="4">
        <v>40015.403258753744</v>
      </c>
      <c r="B812" s="5">
        <v>14.5166015625</v>
      </c>
      <c r="C812" s="5">
        <v>478.99053966999998</v>
      </c>
      <c r="D812" s="5">
        <v>1.7259146900000246</v>
      </c>
      <c r="E812" s="5">
        <v>58.367687490000023</v>
      </c>
      <c r="F812" s="5">
        <v>3.2158335299999998</v>
      </c>
      <c r="G812" s="6">
        <v>11.300768032500001</v>
      </c>
    </row>
    <row r="813" spans="1:7">
      <c r="A813" s="4">
        <v>40015.403263531633</v>
      </c>
      <c r="B813" s="5">
        <v>14.515625</v>
      </c>
      <c r="C813" s="5">
        <v>478.92225475999999</v>
      </c>
      <c r="D813" s="5">
        <v>1.7941996000000131</v>
      </c>
      <c r="E813" s="5">
        <v>58.435972400000011</v>
      </c>
      <c r="F813" s="5">
        <v>3.2158335299999998</v>
      </c>
      <c r="G813" s="6">
        <v>11.299791470000001</v>
      </c>
    </row>
    <row r="814" spans="1:7">
      <c r="A814" s="4">
        <v>40015.403268309521</v>
      </c>
      <c r="B814" s="5">
        <v>14.515625</v>
      </c>
      <c r="C814" s="5">
        <v>479.0792424</v>
      </c>
      <c r="D814" s="5">
        <v>1.6372119600000019</v>
      </c>
      <c r="E814" s="5">
        <v>58.27898476</v>
      </c>
      <c r="F814" s="5">
        <v>3.1758207399999998</v>
      </c>
      <c r="G814" s="6">
        <v>11.339804260000001</v>
      </c>
    </row>
    <row r="815" spans="1:7">
      <c r="A815" s="4">
        <v>40015.40327308741</v>
      </c>
      <c r="B815" s="5">
        <v>14.5146484375</v>
      </c>
      <c r="C815" s="5">
        <v>479.25979165000001</v>
      </c>
      <c r="D815" s="5">
        <v>1.4566627099999891</v>
      </c>
      <c r="E815" s="5">
        <v>58.098435509999987</v>
      </c>
      <c r="F815" s="5">
        <v>3.1758207399999998</v>
      </c>
      <c r="G815" s="6">
        <v>11.338827697500001</v>
      </c>
    </row>
    <row r="816" spans="1:7">
      <c r="A816" s="4">
        <v>40015.403277865298</v>
      </c>
      <c r="B816" s="5">
        <v>14.515625</v>
      </c>
      <c r="C816" s="5">
        <v>479.34360824999999</v>
      </c>
      <c r="D816" s="5">
        <v>1.3728461100000118</v>
      </c>
      <c r="E816" s="5">
        <v>58.01461891000001</v>
      </c>
      <c r="F816" s="5">
        <v>3.1101925800000001</v>
      </c>
      <c r="G816" s="6">
        <v>11.40543242</v>
      </c>
    </row>
    <row r="817" spans="1:7">
      <c r="A817" s="4">
        <v>40015.403282643187</v>
      </c>
      <c r="B817" s="5">
        <v>14.5146484375</v>
      </c>
      <c r="C817" s="5">
        <v>479.29129948000002</v>
      </c>
      <c r="D817" s="5">
        <v>1.4251548799999796</v>
      </c>
      <c r="E817" s="5">
        <v>58.066927679999978</v>
      </c>
      <c r="F817" s="5">
        <v>3.1101925800000001</v>
      </c>
      <c r="G817" s="6">
        <v>11.4044558575</v>
      </c>
    </row>
    <row r="818" spans="1:7">
      <c r="A818" s="4">
        <v>40015.403287421075</v>
      </c>
      <c r="B818" s="5">
        <v>14.5146484375</v>
      </c>
      <c r="C818" s="5">
        <v>479.34674230000002</v>
      </c>
      <c r="D818" s="5">
        <v>1.3697120599999835</v>
      </c>
      <c r="E818" s="5">
        <v>58.011484859999982</v>
      </c>
      <c r="F818" s="5">
        <v>3.1428628299999999</v>
      </c>
      <c r="G818" s="6">
        <v>11.3717856075</v>
      </c>
    </row>
    <row r="819" spans="1:7">
      <c r="A819" s="4">
        <v>40015.403292198964</v>
      </c>
      <c r="B819" s="5">
        <v>14.513671875</v>
      </c>
      <c r="C819" s="5">
        <v>479.62334922999997</v>
      </c>
      <c r="D819" s="5">
        <v>1.0931051300000263</v>
      </c>
      <c r="E819" s="5">
        <v>57.734877930000025</v>
      </c>
      <c r="F819" s="5">
        <v>3.1101925800000001</v>
      </c>
      <c r="G819" s="6">
        <v>11.403479295</v>
      </c>
    </row>
    <row r="820" spans="1:7">
      <c r="A820" s="4">
        <v>40015.403296976852</v>
      </c>
      <c r="B820" s="5">
        <v>14.5126953125</v>
      </c>
      <c r="C820" s="5">
        <v>479.67913979999997</v>
      </c>
      <c r="D820" s="5">
        <v>1.0373145600000271</v>
      </c>
      <c r="E820" s="5">
        <v>57.679087360000025</v>
      </c>
      <c r="F820" s="5">
        <v>3.1101925800000001</v>
      </c>
      <c r="G820" s="6">
        <v>11.4025027325</v>
      </c>
    </row>
    <row r="821" spans="1:7">
      <c r="A821" s="4">
        <v>40015.403301754741</v>
      </c>
      <c r="B821" s="5">
        <v>14.5126953125</v>
      </c>
      <c r="C821" s="5">
        <v>479.65434736999998</v>
      </c>
      <c r="D821" s="5">
        <v>1.062106990000018</v>
      </c>
      <c r="E821" s="5">
        <v>57.703879790000016</v>
      </c>
      <c r="F821" s="5">
        <v>3.03610647</v>
      </c>
      <c r="G821" s="6">
        <v>11.4765888425</v>
      </c>
    </row>
    <row r="822" spans="1:7">
      <c r="A822" s="4">
        <v>40015.403306532629</v>
      </c>
      <c r="B822" s="5">
        <v>14.513671875</v>
      </c>
      <c r="C822" s="5">
        <v>479.62959784999998</v>
      </c>
      <c r="D822" s="5">
        <v>1.0868565100000183</v>
      </c>
      <c r="E822" s="5">
        <v>57.728629310000017</v>
      </c>
      <c r="F822" s="5">
        <v>3.0681088500000002</v>
      </c>
      <c r="G822" s="6">
        <v>11.445563025</v>
      </c>
    </row>
    <row r="823" spans="1:7">
      <c r="A823" s="4">
        <v>40015.403311310518</v>
      </c>
      <c r="B823" s="5">
        <v>14.5126953125</v>
      </c>
      <c r="C823" s="5">
        <v>479.62959784999998</v>
      </c>
      <c r="D823" s="5">
        <v>1.0868565100000183</v>
      </c>
      <c r="E823" s="5">
        <v>57.728629310000017</v>
      </c>
      <c r="F823" s="5">
        <v>3.1101925800000001</v>
      </c>
      <c r="G823" s="6">
        <v>11.4025027325</v>
      </c>
    </row>
    <row r="824" spans="1:7">
      <c r="A824" s="4">
        <v>40015.403316088406</v>
      </c>
      <c r="B824" s="5">
        <v>14.51171875</v>
      </c>
      <c r="C824" s="5">
        <v>479.63756510000002</v>
      </c>
      <c r="D824" s="5">
        <v>1.0788892599999826</v>
      </c>
      <c r="E824" s="5">
        <v>57.720662059999981</v>
      </c>
      <c r="F824" s="5">
        <v>3.0681088500000002</v>
      </c>
      <c r="G824" s="6">
        <v>11.4436099</v>
      </c>
    </row>
    <row r="825" spans="1:7">
      <c r="A825" s="4">
        <v>40015.403320866295</v>
      </c>
      <c r="B825" s="5">
        <v>14.51171875</v>
      </c>
      <c r="C825" s="5">
        <v>479.52949224999998</v>
      </c>
      <c r="D825" s="5">
        <v>1.1869621100000245</v>
      </c>
      <c r="E825" s="5">
        <v>57.828734910000023</v>
      </c>
      <c r="F825" s="5">
        <v>3.1101925800000001</v>
      </c>
      <c r="G825" s="6">
        <v>11.40152617</v>
      </c>
    </row>
    <row r="826" spans="1:7">
      <c r="A826" s="4">
        <v>40015.403325644183</v>
      </c>
      <c r="B826" s="5">
        <v>14.5107421875</v>
      </c>
      <c r="C826" s="5">
        <v>479.65575009999998</v>
      </c>
      <c r="D826" s="5">
        <v>1.0607042600000227</v>
      </c>
      <c r="E826" s="5">
        <v>57.702477060000021</v>
      </c>
      <c r="F826" s="5">
        <v>3.0681088500000002</v>
      </c>
      <c r="G826" s="6">
        <v>11.4426333375</v>
      </c>
    </row>
    <row r="827" spans="1:7">
      <c r="A827" s="4">
        <v>40015.403330422072</v>
      </c>
      <c r="B827" s="5">
        <v>14.51171875</v>
      </c>
      <c r="C827" s="5">
        <v>479.65575009999998</v>
      </c>
      <c r="D827" s="5">
        <v>1.0607042600000227</v>
      </c>
      <c r="E827" s="5">
        <v>57.702477060000021</v>
      </c>
      <c r="F827" s="5">
        <v>3.03610647</v>
      </c>
      <c r="G827" s="6">
        <v>11.47561228</v>
      </c>
    </row>
    <row r="828" spans="1:7">
      <c r="A828" s="4">
        <v>40015.403335199961</v>
      </c>
      <c r="B828" s="5">
        <v>14.51171875</v>
      </c>
      <c r="C828" s="5">
        <v>479.19094593</v>
      </c>
      <c r="D828" s="5">
        <v>1.5255084300000021</v>
      </c>
      <c r="E828" s="5">
        <v>58.16728123</v>
      </c>
      <c r="F828" s="5">
        <v>3.0681088500000002</v>
      </c>
      <c r="G828" s="6">
        <v>11.4436099</v>
      </c>
    </row>
    <row r="829" spans="1:7">
      <c r="A829" s="4">
        <v>40015.403339977849</v>
      </c>
      <c r="B829" s="5">
        <v>14.5107421875</v>
      </c>
      <c r="C829" s="5">
        <v>479.19094593</v>
      </c>
      <c r="D829" s="5">
        <v>1.5255084300000021</v>
      </c>
      <c r="E829" s="5">
        <v>58.16728123</v>
      </c>
      <c r="F829" s="5">
        <v>3.03610647</v>
      </c>
      <c r="G829" s="6">
        <v>11.4746357175</v>
      </c>
    </row>
    <row r="830" spans="1:7">
      <c r="A830" s="4">
        <v>40015.403344755738</v>
      </c>
      <c r="B830" s="5">
        <v>14.509765625</v>
      </c>
      <c r="C830" s="5">
        <v>479.19079868</v>
      </c>
      <c r="D830" s="5">
        <v>1.5256556799999998</v>
      </c>
      <c r="E830" s="5">
        <v>58.167428479999998</v>
      </c>
      <c r="F830" s="5">
        <v>3.03610647</v>
      </c>
      <c r="G830" s="6">
        <v>11.473659155</v>
      </c>
    </row>
    <row r="831" spans="1:7">
      <c r="A831" s="4">
        <v>40015.403349533626</v>
      </c>
      <c r="B831" s="5">
        <v>14.5087890625</v>
      </c>
      <c r="C831" s="5">
        <v>479.19079868</v>
      </c>
      <c r="D831" s="5">
        <v>1.5256556799999998</v>
      </c>
      <c r="E831" s="5">
        <v>58.167428479999998</v>
      </c>
      <c r="F831" s="5">
        <v>3.03610647</v>
      </c>
      <c r="G831" s="6">
        <v>11.4726825925</v>
      </c>
    </row>
    <row r="832" spans="1:7">
      <c r="A832" s="4">
        <v>40015.403354311515</v>
      </c>
      <c r="B832" s="5">
        <v>14.5087890625</v>
      </c>
      <c r="C832" s="5">
        <v>479.19079868</v>
      </c>
      <c r="D832" s="5">
        <v>1.5256556799999998</v>
      </c>
      <c r="E832" s="5">
        <v>58.167428479999998</v>
      </c>
      <c r="F832" s="5">
        <v>3.0681088500000002</v>
      </c>
      <c r="G832" s="6">
        <v>11.4406802125</v>
      </c>
    </row>
    <row r="833" spans="1:7">
      <c r="A833" s="4">
        <v>40015.403359089403</v>
      </c>
      <c r="B833" s="5">
        <v>14.509765625</v>
      </c>
      <c r="C833" s="5">
        <v>479.19079868</v>
      </c>
      <c r="D833" s="5">
        <v>1.5256556799999998</v>
      </c>
      <c r="E833" s="5">
        <v>58.167428479999998</v>
      </c>
      <c r="F833" s="5">
        <v>3.03610647</v>
      </c>
      <c r="G833" s="6">
        <v>11.473659155</v>
      </c>
    </row>
    <row r="834" spans="1:7">
      <c r="A834" s="4">
        <v>40015.403363867292</v>
      </c>
      <c r="B834" s="5">
        <v>14.5087890625</v>
      </c>
      <c r="C834" s="5">
        <v>479.78179298999999</v>
      </c>
      <c r="D834" s="5">
        <v>0.93466137000001481</v>
      </c>
      <c r="E834" s="5">
        <v>57.576434170000013</v>
      </c>
      <c r="F834" s="5">
        <v>2.99484467</v>
      </c>
      <c r="G834" s="6">
        <v>11.513944392500001</v>
      </c>
    </row>
    <row r="835" spans="1:7">
      <c r="A835" s="4">
        <v>40015.40336864518</v>
      </c>
      <c r="B835" s="5">
        <v>14.5078125</v>
      </c>
      <c r="C835" s="5">
        <v>479.72180266999999</v>
      </c>
      <c r="D835" s="5">
        <v>0.99465169000001197</v>
      </c>
      <c r="E835" s="5">
        <v>57.63642449000001</v>
      </c>
      <c r="F835" s="5">
        <v>3.03610647</v>
      </c>
      <c r="G835" s="6">
        <v>11.47170603</v>
      </c>
    </row>
    <row r="836" spans="1:7">
      <c r="A836" s="4">
        <v>40015.403373423069</v>
      </c>
      <c r="B836" s="5">
        <v>14.5078125</v>
      </c>
      <c r="C836" s="5">
        <v>479.77562909</v>
      </c>
      <c r="D836" s="5">
        <v>0.94082527000000482</v>
      </c>
      <c r="E836" s="5">
        <v>57.582598070000003</v>
      </c>
      <c r="F836" s="5">
        <v>2.99484467</v>
      </c>
      <c r="G836" s="6">
        <v>11.512967830000001</v>
      </c>
    </row>
    <row r="837" spans="1:7">
      <c r="A837" s="4">
        <v>40015.403378200957</v>
      </c>
      <c r="B837" s="5">
        <v>14.5068359375</v>
      </c>
      <c r="C837" s="5">
        <v>479.84111063</v>
      </c>
      <c r="D837" s="5">
        <v>0.87534372999999732</v>
      </c>
      <c r="E837" s="5">
        <v>57.517116529999996</v>
      </c>
      <c r="F837" s="5">
        <v>2.99484467</v>
      </c>
      <c r="G837" s="6">
        <v>11.511991267500001</v>
      </c>
    </row>
    <row r="838" spans="1:7">
      <c r="A838" s="4">
        <v>40015.403382978846</v>
      </c>
      <c r="B838" s="5">
        <v>14.5078125</v>
      </c>
      <c r="C838" s="5">
        <v>479.84111063</v>
      </c>
      <c r="D838" s="5">
        <v>0.87534372999999732</v>
      </c>
      <c r="E838" s="5">
        <v>57.517116529999996</v>
      </c>
      <c r="F838" s="5">
        <v>2.99484467</v>
      </c>
      <c r="G838" s="6">
        <v>11.512967830000001</v>
      </c>
    </row>
    <row r="839" spans="1:7">
      <c r="A839" s="4">
        <v>40015.403387756734</v>
      </c>
      <c r="B839" s="5">
        <v>14.5078125</v>
      </c>
      <c r="C839" s="5">
        <v>479.94178911</v>
      </c>
      <c r="D839" s="5">
        <v>0.7746652499999982</v>
      </c>
      <c r="E839" s="5">
        <v>57.416438049999996</v>
      </c>
      <c r="F839" s="5">
        <v>2.99484467</v>
      </c>
      <c r="G839" s="6">
        <v>11.512967830000001</v>
      </c>
    </row>
    <row r="840" spans="1:7">
      <c r="A840" s="4">
        <v>40015.403392534623</v>
      </c>
      <c r="B840" s="5">
        <v>14.5068359375</v>
      </c>
      <c r="C840" s="5">
        <v>479.94178911</v>
      </c>
      <c r="D840" s="5">
        <v>0.7746652499999982</v>
      </c>
      <c r="E840" s="5">
        <v>57.416438049999996</v>
      </c>
      <c r="F840" s="5">
        <v>2.99484467</v>
      </c>
      <c r="G840" s="6">
        <v>11.511991267500001</v>
      </c>
    </row>
    <row r="841" spans="1:7">
      <c r="A841" s="4">
        <v>40015.403397312512</v>
      </c>
      <c r="B841" s="5">
        <v>14.505859375</v>
      </c>
      <c r="C841" s="5">
        <v>479.99273943999998</v>
      </c>
      <c r="D841" s="5">
        <v>0.72371492000002036</v>
      </c>
      <c r="E841" s="5">
        <v>57.365487720000019</v>
      </c>
      <c r="F841" s="5">
        <v>2.9540603999999999</v>
      </c>
      <c r="G841" s="6">
        <v>11.551798975000001</v>
      </c>
    </row>
    <row r="842" spans="1:7">
      <c r="A842" s="4">
        <v>40015.4034020904</v>
      </c>
      <c r="B842" s="5">
        <v>14.5048828125</v>
      </c>
      <c r="C842" s="5">
        <v>480.02021984999999</v>
      </c>
      <c r="D842" s="5">
        <v>0.69623451000001069</v>
      </c>
      <c r="E842" s="5">
        <v>57.338007310000009</v>
      </c>
      <c r="F842" s="5">
        <v>2.9540603999999999</v>
      </c>
      <c r="G842" s="6">
        <v>11.550822412500001</v>
      </c>
    </row>
    <row r="843" spans="1:7">
      <c r="A843" s="4">
        <v>40015.403406868289</v>
      </c>
      <c r="B843" s="5">
        <v>14.5048828125</v>
      </c>
      <c r="C843" s="5">
        <v>480.07865070000003</v>
      </c>
      <c r="D843" s="5">
        <v>0.63780365999997457</v>
      </c>
      <c r="E843" s="5">
        <v>57.279576459999973</v>
      </c>
      <c r="F843" s="5">
        <v>2.9540603999999999</v>
      </c>
      <c r="G843" s="6">
        <v>11.550822412500001</v>
      </c>
    </row>
    <row r="844" spans="1:7">
      <c r="A844" s="4">
        <v>40015.403411646177</v>
      </c>
      <c r="B844" s="5">
        <v>14.505859375</v>
      </c>
      <c r="C844" s="5">
        <v>480.07865070000003</v>
      </c>
      <c r="D844" s="5">
        <v>0.63780365999997457</v>
      </c>
      <c r="E844" s="5">
        <v>57.279576459999973</v>
      </c>
      <c r="F844" s="5">
        <v>2.8804887400000001</v>
      </c>
      <c r="G844" s="6">
        <v>11.625370634999999</v>
      </c>
    </row>
    <row r="845" spans="1:7">
      <c r="A845" s="4">
        <v>40015.403416424066</v>
      </c>
      <c r="B845" s="5">
        <v>14.5048828125</v>
      </c>
      <c r="C845" s="5">
        <v>480.16775460999997</v>
      </c>
      <c r="D845" s="5">
        <v>0.54869975000002569</v>
      </c>
      <c r="E845" s="5">
        <v>57.190472550000024</v>
      </c>
      <c r="F845" s="5">
        <v>2.9203728899999999</v>
      </c>
      <c r="G845" s="6">
        <v>11.584509922500001</v>
      </c>
    </row>
    <row r="846" spans="1:7">
      <c r="A846" s="4">
        <v>40015.403421201954</v>
      </c>
      <c r="B846" s="5">
        <v>14.50390625</v>
      </c>
      <c r="C846" s="5">
        <v>479.92704680999998</v>
      </c>
      <c r="D846" s="5">
        <v>0.78940755000002127</v>
      </c>
      <c r="E846" s="5">
        <v>57.43118035000002</v>
      </c>
      <c r="F846" s="5">
        <v>2.9540603999999999</v>
      </c>
      <c r="G846" s="6">
        <v>11.549845850000001</v>
      </c>
    </row>
    <row r="847" spans="1:7">
      <c r="A847" s="4">
        <v>40015.403425979843</v>
      </c>
      <c r="B847" s="5">
        <v>14.50390625</v>
      </c>
      <c r="C847" s="5">
        <v>479.92704680999998</v>
      </c>
      <c r="D847" s="5">
        <v>0.78940755000002127</v>
      </c>
      <c r="E847" s="5">
        <v>57.43118035000002</v>
      </c>
      <c r="F847" s="5">
        <v>2.8804887400000001</v>
      </c>
      <c r="G847" s="6">
        <v>11.623417509999999</v>
      </c>
    </row>
    <row r="848" spans="1:7">
      <c r="A848" s="4">
        <v>40015.403430757731</v>
      </c>
      <c r="B848" s="5">
        <v>14.5029296875</v>
      </c>
      <c r="C848" s="5">
        <v>479.76665077000001</v>
      </c>
      <c r="D848" s="5">
        <v>0.94980358999998771</v>
      </c>
      <c r="E848" s="5">
        <v>57.591576389999986</v>
      </c>
      <c r="F848" s="5">
        <v>2.8804887400000001</v>
      </c>
      <c r="G848" s="6">
        <v>11.622440947499999</v>
      </c>
    </row>
    <row r="849" spans="1:7">
      <c r="A849" s="4">
        <v>40015.40343553562</v>
      </c>
      <c r="B849" s="5">
        <v>14.50390625</v>
      </c>
      <c r="C849" s="5">
        <v>479.70538734000002</v>
      </c>
      <c r="D849" s="5">
        <v>1.0110670199999845</v>
      </c>
      <c r="E849" s="5">
        <v>57.652839819999983</v>
      </c>
      <c r="F849" s="5">
        <v>2.8804887400000001</v>
      </c>
      <c r="G849" s="6">
        <v>11.623417509999999</v>
      </c>
    </row>
    <row r="850" spans="1:7">
      <c r="A850" s="4">
        <v>40015.403440313508</v>
      </c>
      <c r="B850" s="5">
        <v>14.50390625</v>
      </c>
      <c r="C850" s="5">
        <v>479.83130770000002</v>
      </c>
      <c r="D850" s="5">
        <v>0.88514665999997533</v>
      </c>
      <c r="E850" s="5">
        <v>57.526919459999974</v>
      </c>
      <c r="F850" s="5">
        <v>2.8804887400000001</v>
      </c>
      <c r="G850" s="6">
        <v>11.623417509999999</v>
      </c>
    </row>
    <row r="851" spans="1:7">
      <c r="A851" s="4">
        <v>40015.403445091397</v>
      </c>
      <c r="B851" s="5">
        <v>14.5029296875</v>
      </c>
      <c r="C851" s="5">
        <v>479.95859820999999</v>
      </c>
      <c r="D851" s="5">
        <v>0.75785615000000917</v>
      </c>
      <c r="E851" s="5">
        <v>57.399628950000007</v>
      </c>
      <c r="F851" s="5">
        <v>2.8804887400000001</v>
      </c>
      <c r="G851" s="6">
        <v>11.622440947499999</v>
      </c>
    </row>
    <row r="852" spans="1:7">
      <c r="A852" s="4">
        <v>40015.403449869285</v>
      </c>
      <c r="B852" s="5">
        <v>14.501953125</v>
      </c>
      <c r="C852" s="5">
        <v>479.95859820999999</v>
      </c>
      <c r="D852" s="5">
        <v>0.75785615000000917</v>
      </c>
      <c r="E852" s="5">
        <v>57.399628950000007</v>
      </c>
      <c r="F852" s="5">
        <v>2.8804887400000001</v>
      </c>
      <c r="G852" s="6">
        <v>11.621464384999999</v>
      </c>
    </row>
    <row r="853" spans="1:7">
      <c r="A853" s="4">
        <v>40015.403454647174</v>
      </c>
      <c r="B853" s="5">
        <v>14.5009765625</v>
      </c>
      <c r="C853" s="5">
        <v>480.19803002999998</v>
      </c>
      <c r="D853" s="5">
        <v>0.5184243300000162</v>
      </c>
      <c r="E853" s="5">
        <v>57.160197130000014</v>
      </c>
      <c r="F853" s="5">
        <v>2.8475099199999998</v>
      </c>
      <c r="G853" s="6">
        <v>11.6534666425</v>
      </c>
    </row>
    <row r="854" spans="1:7">
      <c r="A854" s="4">
        <v>40015.403459425062</v>
      </c>
      <c r="B854" s="5">
        <v>14.5009765625</v>
      </c>
      <c r="C854" s="5">
        <v>480.33868682000002</v>
      </c>
      <c r="D854" s="5">
        <v>0.37776753999997936</v>
      </c>
      <c r="E854" s="5">
        <v>57.019540339999978</v>
      </c>
      <c r="F854" s="5">
        <v>2.8475099199999998</v>
      </c>
      <c r="G854" s="6">
        <v>11.6534666425</v>
      </c>
    </row>
    <row r="855" spans="1:7">
      <c r="A855" s="4">
        <v>40015.403464202951</v>
      </c>
      <c r="B855" s="5">
        <v>14.501953125</v>
      </c>
      <c r="C855" s="5">
        <v>480.46075894000001</v>
      </c>
      <c r="D855" s="5">
        <v>0.25569541999999501</v>
      </c>
      <c r="E855" s="5">
        <v>56.897468219999993</v>
      </c>
      <c r="F855" s="5">
        <v>2.8148573200000002</v>
      </c>
      <c r="G855" s="6">
        <v>11.687095805</v>
      </c>
    </row>
    <row r="856" spans="1:7">
      <c r="A856" s="4">
        <v>40015.40346898084</v>
      </c>
      <c r="B856" s="5">
        <v>14.5009765625</v>
      </c>
      <c r="C856" s="5">
        <v>480.71645436</v>
      </c>
      <c r="D856" s="5">
        <v>0</v>
      </c>
      <c r="E856" s="5">
        <v>56.641772799999998</v>
      </c>
      <c r="F856" s="5">
        <v>2.8475099199999998</v>
      </c>
      <c r="G856" s="6">
        <v>11.6534666425</v>
      </c>
    </row>
    <row r="857" spans="1:7">
      <c r="A857" s="4"/>
      <c r="B857" s="5"/>
      <c r="C857" s="5"/>
      <c r="D857" s="5"/>
      <c r="E857" s="5">
        <v>26.641772799999998</v>
      </c>
      <c r="F857" s="5"/>
      <c r="G857" s="6">
        <v>14.5009765625</v>
      </c>
    </row>
    <row r="858" spans="1:7" ht="15.75" thickBot="1">
      <c r="A858" s="7"/>
      <c r="B858" s="8"/>
      <c r="C858" s="8"/>
      <c r="D858" s="8"/>
      <c r="E858" s="8">
        <v>0</v>
      </c>
      <c r="F858" s="8"/>
      <c r="G858" s="9">
        <v>30.236249999999998</v>
      </c>
    </row>
  </sheetData>
  <mergeCells count="4">
    <mergeCell ref="I39:J39"/>
    <mergeCell ref="I33:J33"/>
    <mergeCell ref="L33:M33"/>
    <mergeCell ref="A33:G3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33:K62"/>
  <sheetViews>
    <sheetView workbookViewId="0">
      <selection activeCell="G39" sqref="G39:H39"/>
    </sheetView>
  </sheetViews>
  <sheetFormatPr defaultRowHeight="15"/>
  <cols>
    <col min="1" max="1" width="21.5703125" bestFit="1" customWidth="1"/>
    <col min="2" max="2" width="21.140625" bestFit="1" customWidth="1"/>
    <col min="3" max="3" width="16" bestFit="1" customWidth="1"/>
    <col min="4" max="4" width="10.85546875" bestFit="1" customWidth="1"/>
    <col min="5" max="5" width="16.140625" bestFit="1" customWidth="1"/>
  </cols>
  <sheetData>
    <row r="33" spans="1:11" s="12" customFormat="1" ht="15.75" thickBot="1">
      <c r="A33" s="162" t="s">
        <v>16</v>
      </c>
      <c r="B33" s="162"/>
      <c r="C33" s="162"/>
      <c r="D33" s="162"/>
      <c r="E33" s="162"/>
      <c r="G33" s="162" t="s">
        <v>35</v>
      </c>
      <c r="H33" s="162"/>
      <c r="J33" s="162" t="s">
        <v>17</v>
      </c>
      <c r="K33" s="162"/>
    </row>
    <row r="34" spans="1:11">
      <c r="A34" s="38">
        <v>39673</v>
      </c>
      <c r="B34" s="39"/>
      <c r="C34" s="39"/>
      <c r="D34" s="39"/>
      <c r="E34" s="40"/>
      <c r="G34" s="1" t="s">
        <v>33</v>
      </c>
      <c r="H34" s="36">
        <v>17.100000000000001</v>
      </c>
      <c r="J34" s="47" t="s">
        <v>111</v>
      </c>
      <c r="K34" s="48"/>
    </row>
    <row r="35" spans="1:11">
      <c r="A35" s="41" t="s">
        <v>106</v>
      </c>
      <c r="B35" s="42" t="s">
        <v>107</v>
      </c>
      <c r="C35" s="42" t="s">
        <v>108</v>
      </c>
      <c r="D35" s="42" t="s">
        <v>109</v>
      </c>
      <c r="E35" s="43" t="s">
        <v>110</v>
      </c>
      <c r="G35" s="4" t="s">
        <v>34</v>
      </c>
      <c r="H35" s="37">
        <v>-16.2</v>
      </c>
      <c r="J35" s="49">
        <v>0</v>
      </c>
      <c r="K35" s="50">
        <v>31.64</v>
      </c>
    </row>
    <row r="36" spans="1:11">
      <c r="A36" s="41">
        <v>0</v>
      </c>
      <c r="B36" s="42">
        <v>122.5</v>
      </c>
      <c r="C36" s="42">
        <v>3.98</v>
      </c>
      <c r="D36" s="42">
        <v>31.64</v>
      </c>
      <c r="E36" s="43">
        <v>27.66</v>
      </c>
      <c r="G36" s="4" t="s">
        <v>0</v>
      </c>
      <c r="H36" s="37">
        <v>22.5</v>
      </c>
      <c r="J36" s="49">
        <v>0</v>
      </c>
      <c r="K36" s="50">
        <v>25.58</v>
      </c>
    </row>
    <row r="37" spans="1:11">
      <c r="A37" s="41">
        <v>5</v>
      </c>
      <c r="B37" s="42">
        <v>117.5</v>
      </c>
      <c r="C37" s="42">
        <v>4.7</v>
      </c>
      <c r="D37" s="42">
        <v>31.64</v>
      </c>
      <c r="E37" s="43">
        <v>26.94</v>
      </c>
      <c r="G37" s="4" t="s">
        <v>1</v>
      </c>
      <c r="H37" s="37">
        <v>-22.4</v>
      </c>
      <c r="J37" s="49">
        <v>60.5</v>
      </c>
      <c r="K37" s="50">
        <v>25.58</v>
      </c>
    </row>
    <row r="38" spans="1:11" ht="15.75" thickBot="1">
      <c r="A38" s="41">
        <v>10</v>
      </c>
      <c r="B38" s="42">
        <v>112.5</v>
      </c>
      <c r="C38" s="42">
        <v>6.44</v>
      </c>
      <c r="D38" s="42">
        <v>31.64</v>
      </c>
      <c r="E38" s="43">
        <v>25.2</v>
      </c>
      <c r="G38" s="14" t="s">
        <v>215</v>
      </c>
      <c r="H38" s="9">
        <v>18.8</v>
      </c>
      <c r="J38" s="49">
        <v>60.5</v>
      </c>
      <c r="K38" s="50">
        <v>12</v>
      </c>
    </row>
    <row r="39" spans="1:11">
      <c r="A39" s="41">
        <v>15</v>
      </c>
      <c r="B39" s="42">
        <v>107.5</v>
      </c>
      <c r="C39" s="42">
        <v>7.9</v>
      </c>
      <c r="D39" s="42">
        <v>31.64</v>
      </c>
      <c r="E39" s="43">
        <v>23.740000000000002</v>
      </c>
      <c r="G39" s="161" t="s">
        <v>195</v>
      </c>
      <c r="H39" s="161"/>
      <c r="J39" s="49">
        <v>60.75</v>
      </c>
      <c r="K39" s="50">
        <v>12</v>
      </c>
    </row>
    <row r="40" spans="1:11">
      <c r="A40" s="41">
        <v>20</v>
      </c>
      <c r="B40" s="42">
        <v>102.5</v>
      </c>
      <c r="C40" s="42">
        <v>10.63</v>
      </c>
      <c r="D40" s="42">
        <v>31.64</v>
      </c>
      <c r="E40" s="43">
        <v>21.009999999999998</v>
      </c>
      <c r="J40" s="49">
        <v>60.75</v>
      </c>
      <c r="K40" s="50">
        <v>-10</v>
      </c>
    </row>
    <row r="41" spans="1:11">
      <c r="A41" s="41">
        <v>25</v>
      </c>
      <c r="B41" s="42">
        <v>97.5</v>
      </c>
      <c r="C41" s="42">
        <v>11.95</v>
      </c>
      <c r="D41" s="42">
        <v>31.64</v>
      </c>
      <c r="E41" s="43">
        <v>19.690000000000001</v>
      </c>
      <c r="J41" s="49">
        <v>61.75</v>
      </c>
      <c r="K41" s="50">
        <v>-10</v>
      </c>
    </row>
    <row r="42" spans="1:11">
      <c r="A42" s="41">
        <v>27</v>
      </c>
      <c r="B42" s="42">
        <v>95.5</v>
      </c>
      <c r="C42" s="42">
        <v>13.59</v>
      </c>
      <c r="D42" s="42">
        <v>31.64</v>
      </c>
      <c r="E42" s="43">
        <v>18.05</v>
      </c>
      <c r="J42" s="49">
        <v>61.75</v>
      </c>
      <c r="K42" s="50">
        <v>12</v>
      </c>
    </row>
    <row r="43" spans="1:11">
      <c r="A43" s="41">
        <v>30</v>
      </c>
      <c r="B43" s="42">
        <v>92.5</v>
      </c>
      <c r="C43" s="42">
        <v>14.28</v>
      </c>
      <c r="D43" s="42">
        <v>31.64</v>
      </c>
      <c r="E43" s="43">
        <v>17.36</v>
      </c>
      <c r="J43" s="49">
        <v>62</v>
      </c>
      <c r="K43" s="50">
        <v>12</v>
      </c>
    </row>
    <row r="44" spans="1:11">
      <c r="A44" s="41">
        <v>35</v>
      </c>
      <c r="B44" s="42">
        <v>87.5</v>
      </c>
      <c r="C44" s="42">
        <v>13.79</v>
      </c>
      <c r="D44" s="42">
        <v>31.64</v>
      </c>
      <c r="E44" s="43">
        <v>17.850000000000001</v>
      </c>
      <c r="J44" s="49">
        <v>62</v>
      </c>
      <c r="K44" s="50">
        <v>25.58</v>
      </c>
    </row>
    <row r="45" spans="1:11">
      <c r="A45" s="41">
        <v>40</v>
      </c>
      <c r="B45" s="42">
        <v>82.5</v>
      </c>
      <c r="C45" s="42">
        <v>13.78</v>
      </c>
      <c r="D45" s="42">
        <v>31.64</v>
      </c>
      <c r="E45" s="43">
        <v>17.86</v>
      </c>
      <c r="J45" s="49">
        <v>122.5</v>
      </c>
      <c r="K45" s="50">
        <v>25.58</v>
      </c>
    </row>
    <row r="46" spans="1:11">
      <c r="A46" s="41">
        <v>45</v>
      </c>
      <c r="B46" s="42">
        <v>77.5</v>
      </c>
      <c r="C46" s="42">
        <v>13.76</v>
      </c>
      <c r="D46" s="42">
        <v>31.64</v>
      </c>
      <c r="E46" s="43">
        <v>17.880000000000003</v>
      </c>
      <c r="J46" s="49">
        <v>122.5</v>
      </c>
      <c r="K46" s="50">
        <v>31.64</v>
      </c>
    </row>
    <row r="47" spans="1:11" ht="15.75" thickBot="1">
      <c r="A47" s="41">
        <v>50</v>
      </c>
      <c r="B47" s="42">
        <v>72.5</v>
      </c>
      <c r="C47" s="42">
        <v>14.56</v>
      </c>
      <c r="D47" s="42">
        <v>31.64</v>
      </c>
      <c r="E47" s="43">
        <v>17.079999999999998</v>
      </c>
      <c r="J47" s="51">
        <v>0</v>
      </c>
      <c r="K47" s="52">
        <v>31.64</v>
      </c>
    </row>
    <row r="48" spans="1:11">
      <c r="A48" s="41">
        <v>55</v>
      </c>
      <c r="B48" s="42">
        <v>67.5</v>
      </c>
      <c r="C48" s="42">
        <v>13.38</v>
      </c>
      <c r="D48" s="42">
        <v>31.64</v>
      </c>
      <c r="E48" s="43">
        <v>18.259999999999998</v>
      </c>
    </row>
    <row r="49" spans="1:5">
      <c r="A49" s="41">
        <v>60</v>
      </c>
      <c r="B49" s="42">
        <v>62.5</v>
      </c>
      <c r="C49" s="42">
        <v>14.58</v>
      </c>
      <c r="D49" s="42">
        <v>31.64</v>
      </c>
      <c r="E49" s="43">
        <v>17.060000000000002</v>
      </c>
    </row>
    <row r="50" spans="1:5">
      <c r="A50" s="41">
        <v>65</v>
      </c>
      <c r="B50" s="42">
        <v>57.5</v>
      </c>
      <c r="C50" s="42">
        <v>14.9</v>
      </c>
      <c r="D50" s="42">
        <v>31.64</v>
      </c>
      <c r="E50" s="43">
        <v>16.740000000000002</v>
      </c>
    </row>
    <row r="51" spans="1:5">
      <c r="A51" s="41">
        <v>70</v>
      </c>
      <c r="B51" s="42">
        <v>52.5</v>
      </c>
      <c r="C51" s="42">
        <v>14.16</v>
      </c>
      <c r="D51" s="42">
        <v>31.64</v>
      </c>
      <c r="E51" s="43">
        <v>17.48</v>
      </c>
    </row>
    <row r="52" spans="1:5">
      <c r="A52" s="41">
        <v>75</v>
      </c>
      <c r="B52" s="42">
        <v>47.5</v>
      </c>
      <c r="C52" s="42">
        <v>14.47</v>
      </c>
      <c r="D52" s="42">
        <v>31.64</v>
      </c>
      <c r="E52" s="43">
        <v>17.170000000000002</v>
      </c>
    </row>
    <row r="53" spans="1:5">
      <c r="A53" s="41">
        <v>80</v>
      </c>
      <c r="B53" s="42">
        <v>42.5</v>
      </c>
      <c r="C53" s="42">
        <v>15.3</v>
      </c>
      <c r="D53" s="42">
        <v>31.64</v>
      </c>
      <c r="E53" s="43">
        <v>16.34</v>
      </c>
    </row>
    <row r="54" spans="1:5">
      <c r="A54" s="41">
        <v>85</v>
      </c>
      <c r="B54" s="42">
        <v>37.5</v>
      </c>
      <c r="C54" s="42">
        <v>14.85</v>
      </c>
      <c r="D54" s="42">
        <v>31.64</v>
      </c>
      <c r="E54" s="43">
        <v>16.79</v>
      </c>
    </row>
    <row r="55" spans="1:5">
      <c r="A55" s="41">
        <v>90</v>
      </c>
      <c r="B55" s="42">
        <v>32.5</v>
      </c>
      <c r="C55" s="42">
        <v>15.61</v>
      </c>
      <c r="D55" s="42">
        <v>31.64</v>
      </c>
      <c r="E55" s="43">
        <v>16.03</v>
      </c>
    </row>
    <row r="56" spans="1:5">
      <c r="A56" s="41">
        <v>92.5</v>
      </c>
      <c r="B56" s="42">
        <v>30</v>
      </c>
      <c r="C56" s="42">
        <v>14.04</v>
      </c>
      <c r="D56" s="42">
        <v>31.64</v>
      </c>
      <c r="E56" s="43">
        <v>17.600000000000001</v>
      </c>
    </row>
    <row r="57" spans="1:5">
      <c r="A57" s="41">
        <v>95</v>
      </c>
      <c r="B57" s="42">
        <v>27.5</v>
      </c>
      <c r="C57" s="42">
        <v>12.78</v>
      </c>
      <c r="D57" s="42">
        <v>31.64</v>
      </c>
      <c r="E57" s="43">
        <v>18.86</v>
      </c>
    </row>
    <row r="58" spans="1:5">
      <c r="A58" s="41">
        <v>100</v>
      </c>
      <c r="B58" s="42">
        <v>22.5</v>
      </c>
      <c r="C58" s="42">
        <v>10.18</v>
      </c>
      <c r="D58" s="42">
        <v>31.64</v>
      </c>
      <c r="E58" s="43">
        <v>21.46</v>
      </c>
    </row>
    <row r="59" spans="1:5">
      <c r="A59" s="41">
        <v>105</v>
      </c>
      <c r="B59" s="42">
        <v>17.5</v>
      </c>
      <c r="C59" s="42">
        <v>8.42</v>
      </c>
      <c r="D59" s="42">
        <v>31.64</v>
      </c>
      <c r="E59" s="43">
        <v>23.22</v>
      </c>
    </row>
    <row r="60" spans="1:5">
      <c r="A60" s="41">
        <v>110</v>
      </c>
      <c r="B60" s="42">
        <v>12.5</v>
      </c>
      <c r="C60" s="42">
        <v>5.63</v>
      </c>
      <c r="D60" s="42">
        <v>31.64</v>
      </c>
      <c r="E60" s="43">
        <v>26.01</v>
      </c>
    </row>
    <row r="61" spans="1:5">
      <c r="A61" s="41">
        <v>115</v>
      </c>
      <c r="B61" s="42">
        <v>7.5</v>
      </c>
      <c r="C61" s="42">
        <v>4.8499999999999996</v>
      </c>
      <c r="D61" s="42">
        <v>31.64</v>
      </c>
      <c r="E61" s="43">
        <v>26.79</v>
      </c>
    </row>
    <row r="62" spans="1:5" ht="15.75" thickBot="1">
      <c r="A62" s="44">
        <v>119.5</v>
      </c>
      <c r="B62" s="45">
        <v>3</v>
      </c>
      <c r="C62" s="45">
        <v>3.98</v>
      </c>
      <c r="D62" s="45">
        <v>31.64</v>
      </c>
      <c r="E62" s="46">
        <v>27.66</v>
      </c>
    </row>
  </sheetData>
  <mergeCells count="4">
    <mergeCell ref="G39:H39"/>
    <mergeCell ref="A33:E33"/>
    <mergeCell ref="G33:H33"/>
    <mergeCell ref="J33:K3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33:P62"/>
  <sheetViews>
    <sheetView workbookViewId="0">
      <selection activeCell="L39" sqref="L39:M39"/>
    </sheetView>
  </sheetViews>
  <sheetFormatPr defaultRowHeight="15"/>
  <cols>
    <col min="2" max="2" width="9.7109375" bestFit="1" customWidth="1"/>
    <col min="7" max="7" width="9.7109375" bestFit="1" customWidth="1"/>
  </cols>
  <sheetData>
    <row r="33" spans="1:16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L33" s="162" t="s">
        <v>35</v>
      </c>
      <c r="M33" s="162"/>
      <c r="O33" s="162" t="s">
        <v>117</v>
      </c>
      <c r="P33" s="162"/>
    </row>
    <row r="34" spans="1:16">
      <c r="A34" s="1" t="s">
        <v>50</v>
      </c>
      <c r="B34" s="16">
        <v>39673</v>
      </c>
      <c r="C34" s="2"/>
      <c r="D34" s="2"/>
      <c r="E34" s="2"/>
      <c r="F34" s="2" t="s">
        <v>51</v>
      </c>
      <c r="G34" s="16">
        <v>39673</v>
      </c>
      <c r="H34" s="2"/>
      <c r="I34" s="2"/>
      <c r="J34" s="3"/>
      <c r="L34" s="1" t="s">
        <v>33</v>
      </c>
      <c r="M34" s="36">
        <v>13.3</v>
      </c>
      <c r="O34" s="1" t="s">
        <v>116</v>
      </c>
      <c r="P34" s="3"/>
    </row>
    <row r="35" spans="1:16">
      <c r="A35" s="4" t="s">
        <v>112</v>
      </c>
      <c r="B35" s="5" t="s">
        <v>113</v>
      </c>
      <c r="C35" s="5" t="s">
        <v>114</v>
      </c>
      <c r="D35" s="5" t="s">
        <v>42</v>
      </c>
      <c r="E35" s="5"/>
      <c r="F35" s="5" t="s">
        <v>115</v>
      </c>
      <c r="G35" s="5" t="s">
        <v>113</v>
      </c>
      <c r="H35" s="5" t="s">
        <v>114</v>
      </c>
      <c r="I35" s="5" t="s">
        <v>42</v>
      </c>
      <c r="J35" s="6"/>
      <c r="L35" s="4" t="s">
        <v>34</v>
      </c>
      <c r="M35" s="37">
        <v>-20</v>
      </c>
      <c r="O35" s="4">
        <v>0</v>
      </c>
      <c r="P35" s="6">
        <v>30.24</v>
      </c>
    </row>
    <row r="36" spans="1:16">
      <c r="A36" s="4">
        <v>0</v>
      </c>
      <c r="B36" s="5">
        <v>4</v>
      </c>
      <c r="C36" s="5">
        <v>30.24</v>
      </c>
      <c r="D36" s="5">
        <f>C36-B36</f>
        <v>26.24</v>
      </c>
      <c r="E36" s="5"/>
      <c r="F36" s="5">
        <v>0</v>
      </c>
      <c r="G36" s="5">
        <v>3.4</v>
      </c>
      <c r="H36" s="5">
        <v>30.24</v>
      </c>
      <c r="I36" s="5">
        <f>H36-G36</f>
        <v>26.84</v>
      </c>
      <c r="J36" s="6"/>
      <c r="L36" s="4" t="s">
        <v>213</v>
      </c>
      <c r="M36" s="37">
        <v>18.7</v>
      </c>
      <c r="O36" s="4">
        <v>0</v>
      </c>
      <c r="P36" s="6">
        <v>26.33</v>
      </c>
    </row>
    <row r="37" spans="1:16">
      <c r="A37" s="4">
        <v>5</v>
      </c>
      <c r="B37" s="5">
        <v>4.1500000000000004</v>
      </c>
      <c r="C37" s="5">
        <v>30.24</v>
      </c>
      <c r="D37" s="5">
        <f t="shared" ref="D37:D61" si="0">C37-B37</f>
        <v>26.089999999999996</v>
      </c>
      <c r="E37" s="5"/>
      <c r="F37" s="5">
        <v>5</v>
      </c>
      <c r="G37" s="5">
        <v>3.83</v>
      </c>
      <c r="H37" s="5">
        <v>30.24</v>
      </c>
      <c r="I37" s="5">
        <f t="shared" ref="I37:I61" si="1">H37-G37</f>
        <v>26.409999999999997</v>
      </c>
      <c r="J37" s="6"/>
      <c r="L37" s="4" t="s">
        <v>214</v>
      </c>
      <c r="M37" s="37">
        <v>-26.2</v>
      </c>
      <c r="O37" s="4">
        <f>60.5-0.75</f>
        <v>59.75</v>
      </c>
      <c r="P37" s="6">
        <v>26.33</v>
      </c>
    </row>
    <row r="38" spans="1:16" ht="15.75" thickBot="1">
      <c r="A38" s="4">
        <v>10</v>
      </c>
      <c r="B38" s="5">
        <v>4.5999999999999996</v>
      </c>
      <c r="C38" s="5">
        <v>30.24</v>
      </c>
      <c r="D38" s="5">
        <f t="shared" si="0"/>
        <v>25.64</v>
      </c>
      <c r="E38" s="5"/>
      <c r="F38" s="5">
        <v>10</v>
      </c>
      <c r="G38" s="5">
        <v>6.92</v>
      </c>
      <c r="H38" s="5">
        <v>30.24</v>
      </c>
      <c r="I38" s="5">
        <f t="shared" si="1"/>
        <v>23.32</v>
      </c>
      <c r="J38" s="6"/>
      <c r="L38" s="14" t="s">
        <v>215</v>
      </c>
      <c r="M38" s="118">
        <v>11.14</v>
      </c>
      <c r="O38" s="4">
        <v>59.75</v>
      </c>
      <c r="P38" s="6">
        <v>6</v>
      </c>
    </row>
    <row r="39" spans="1:16">
      <c r="A39" s="4">
        <v>15</v>
      </c>
      <c r="B39" s="5">
        <v>7.95</v>
      </c>
      <c r="C39" s="5">
        <v>30.24</v>
      </c>
      <c r="D39" s="5">
        <f t="shared" si="0"/>
        <v>22.29</v>
      </c>
      <c r="E39" s="5"/>
      <c r="F39" s="5">
        <v>15</v>
      </c>
      <c r="G39" s="5">
        <v>10</v>
      </c>
      <c r="H39" s="5">
        <v>30.24</v>
      </c>
      <c r="I39" s="5">
        <f t="shared" si="1"/>
        <v>20.239999999999998</v>
      </c>
      <c r="J39" s="6"/>
      <c r="L39" s="161" t="s">
        <v>194</v>
      </c>
      <c r="M39" s="161"/>
      <c r="O39" s="4">
        <v>60</v>
      </c>
      <c r="P39" s="6">
        <v>6</v>
      </c>
    </row>
    <row r="40" spans="1:16">
      <c r="A40" s="4">
        <v>20</v>
      </c>
      <c r="B40" s="5">
        <v>10.17</v>
      </c>
      <c r="C40" s="5">
        <v>30.24</v>
      </c>
      <c r="D40" s="5">
        <f t="shared" si="0"/>
        <v>20.07</v>
      </c>
      <c r="E40" s="5"/>
      <c r="F40" s="5">
        <v>20</v>
      </c>
      <c r="G40" s="5">
        <v>12.36</v>
      </c>
      <c r="H40" s="5">
        <v>30.24</v>
      </c>
      <c r="I40" s="5">
        <f t="shared" si="1"/>
        <v>17.88</v>
      </c>
      <c r="J40" s="6"/>
      <c r="O40" s="4">
        <v>60</v>
      </c>
      <c r="P40" s="6">
        <v>-25</v>
      </c>
    </row>
    <row r="41" spans="1:16">
      <c r="A41" s="4">
        <v>25</v>
      </c>
      <c r="B41" s="5">
        <v>11.57</v>
      </c>
      <c r="C41" s="5">
        <v>30.24</v>
      </c>
      <c r="D41" s="5">
        <f t="shared" si="0"/>
        <v>18.669999999999998</v>
      </c>
      <c r="E41" s="5"/>
      <c r="F41" s="5">
        <v>25</v>
      </c>
      <c r="G41" s="5">
        <v>12.76</v>
      </c>
      <c r="H41" s="5">
        <v>30.24</v>
      </c>
      <c r="I41" s="5">
        <f t="shared" si="1"/>
        <v>17.479999999999997</v>
      </c>
      <c r="J41" s="6"/>
      <c r="O41" s="4">
        <v>61</v>
      </c>
      <c r="P41" s="6">
        <v>-25</v>
      </c>
    </row>
    <row r="42" spans="1:16">
      <c r="A42" s="4">
        <v>30</v>
      </c>
      <c r="B42" s="5">
        <v>11.85</v>
      </c>
      <c r="C42" s="5">
        <v>30.24</v>
      </c>
      <c r="D42" s="5">
        <f t="shared" si="0"/>
        <v>18.39</v>
      </c>
      <c r="E42" s="5"/>
      <c r="F42" s="5">
        <v>30</v>
      </c>
      <c r="G42" s="5">
        <v>12.88</v>
      </c>
      <c r="H42" s="5">
        <v>30.24</v>
      </c>
      <c r="I42" s="5">
        <f t="shared" si="1"/>
        <v>17.36</v>
      </c>
      <c r="J42" s="6"/>
      <c r="O42" s="4">
        <v>61</v>
      </c>
      <c r="P42" s="6">
        <v>6</v>
      </c>
    </row>
    <row r="43" spans="1:16">
      <c r="A43" s="4">
        <v>35</v>
      </c>
      <c r="B43" s="5">
        <v>12.35</v>
      </c>
      <c r="C43" s="5">
        <v>30.24</v>
      </c>
      <c r="D43" s="5">
        <f t="shared" si="0"/>
        <v>17.89</v>
      </c>
      <c r="E43" s="5"/>
      <c r="F43" s="5">
        <v>35</v>
      </c>
      <c r="G43" s="5">
        <v>12.79</v>
      </c>
      <c r="H43" s="5">
        <v>30.24</v>
      </c>
      <c r="I43" s="5">
        <f t="shared" si="1"/>
        <v>17.45</v>
      </c>
      <c r="J43" s="6"/>
      <c r="O43" s="4">
        <v>61.25</v>
      </c>
      <c r="P43" s="6">
        <v>6</v>
      </c>
    </row>
    <row r="44" spans="1:16">
      <c r="A44" s="4">
        <v>40</v>
      </c>
      <c r="B44" s="5">
        <v>13.78</v>
      </c>
      <c r="C44" s="5">
        <v>30.24</v>
      </c>
      <c r="D44" s="5">
        <f t="shared" si="0"/>
        <v>16.46</v>
      </c>
      <c r="E44" s="5"/>
      <c r="F44" s="5">
        <v>40</v>
      </c>
      <c r="G44" s="5">
        <v>14.31</v>
      </c>
      <c r="H44" s="5">
        <v>30.24</v>
      </c>
      <c r="I44" s="5">
        <f t="shared" si="1"/>
        <v>15.929999999999998</v>
      </c>
      <c r="J44" s="6"/>
      <c r="O44" s="4">
        <v>61.25</v>
      </c>
      <c r="P44" s="6">
        <v>26.33</v>
      </c>
    </row>
    <row r="45" spans="1:16">
      <c r="A45" s="4">
        <v>45</v>
      </c>
      <c r="B45" s="5">
        <v>16.84</v>
      </c>
      <c r="C45" s="5">
        <v>30.24</v>
      </c>
      <c r="D45" s="5">
        <f t="shared" si="0"/>
        <v>13.399999999999999</v>
      </c>
      <c r="E45" s="5"/>
      <c r="F45" s="5">
        <v>45</v>
      </c>
      <c r="G45" s="5">
        <v>17.8</v>
      </c>
      <c r="H45" s="5">
        <v>30.24</v>
      </c>
      <c r="I45" s="5">
        <f t="shared" si="1"/>
        <v>12.439999999999998</v>
      </c>
      <c r="J45" s="6"/>
      <c r="O45" s="4">
        <v>122.5</v>
      </c>
      <c r="P45" s="6">
        <v>26.33</v>
      </c>
    </row>
    <row r="46" spans="1:16">
      <c r="A46" s="4">
        <v>50</v>
      </c>
      <c r="B46" s="5">
        <v>16</v>
      </c>
      <c r="C46" s="5">
        <v>30.24</v>
      </c>
      <c r="D46" s="5">
        <f t="shared" si="0"/>
        <v>14.239999999999998</v>
      </c>
      <c r="E46" s="5"/>
      <c r="F46" s="5">
        <v>50</v>
      </c>
      <c r="G46" s="5">
        <v>18.399999999999999</v>
      </c>
      <c r="H46" s="5">
        <v>30.24</v>
      </c>
      <c r="I46" s="5">
        <f t="shared" si="1"/>
        <v>11.84</v>
      </c>
      <c r="J46" s="6"/>
      <c r="O46" s="4">
        <v>122.5</v>
      </c>
      <c r="P46" s="6">
        <v>30.24</v>
      </c>
    </row>
    <row r="47" spans="1:16" ht="15.75" thickBot="1">
      <c r="A47" s="4">
        <v>55</v>
      </c>
      <c r="B47" s="5">
        <v>17.41</v>
      </c>
      <c r="C47" s="5">
        <v>30.24</v>
      </c>
      <c r="D47" s="5">
        <f t="shared" si="0"/>
        <v>12.829999999999998</v>
      </c>
      <c r="E47" s="5"/>
      <c r="F47" s="5">
        <v>52.5</v>
      </c>
      <c r="G47" s="5">
        <v>22.32</v>
      </c>
      <c r="H47" s="5">
        <v>30.24</v>
      </c>
      <c r="I47" s="5">
        <f t="shared" si="1"/>
        <v>7.9199999999999982</v>
      </c>
      <c r="J47" s="6" t="s">
        <v>12</v>
      </c>
      <c r="O47" s="7">
        <v>0</v>
      </c>
      <c r="P47" s="9">
        <v>30.24</v>
      </c>
    </row>
    <row r="48" spans="1:16">
      <c r="A48" s="4">
        <v>60</v>
      </c>
      <c r="B48" s="5">
        <v>21.98</v>
      </c>
      <c r="C48" s="5">
        <v>30.24</v>
      </c>
      <c r="D48" s="5">
        <f t="shared" si="0"/>
        <v>8.259999999999998</v>
      </c>
      <c r="E48" s="5" t="s">
        <v>12</v>
      </c>
      <c r="F48" s="5">
        <v>55</v>
      </c>
      <c r="G48" s="5">
        <v>22.36</v>
      </c>
      <c r="H48" s="5">
        <v>30.24</v>
      </c>
      <c r="I48" s="5">
        <f t="shared" si="1"/>
        <v>7.879999999999999</v>
      </c>
      <c r="J48" s="6"/>
    </row>
    <row r="49" spans="1:10">
      <c r="A49" s="4">
        <v>65</v>
      </c>
      <c r="B49" s="5">
        <v>22.36</v>
      </c>
      <c r="C49" s="5">
        <v>30.24</v>
      </c>
      <c r="D49" s="5">
        <f t="shared" si="0"/>
        <v>7.879999999999999</v>
      </c>
      <c r="E49" s="5"/>
      <c r="F49" s="5">
        <v>60</v>
      </c>
      <c r="G49" s="5">
        <v>23.9</v>
      </c>
      <c r="H49" s="5">
        <v>30.24</v>
      </c>
      <c r="I49" s="5">
        <f t="shared" si="1"/>
        <v>6.34</v>
      </c>
      <c r="J49" s="6"/>
    </row>
    <row r="50" spans="1:10">
      <c r="A50" s="4">
        <v>70</v>
      </c>
      <c r="B50" s="5">
        <v>22.68</v>
      </c>
      <c r="C50" s="5">
        <v>30.24</v>
      </c>
      <c r="D50" s="5">
        <f t="shared" si="0"/>
        <v>7.5599999999999987</v>
      </c>
      <c r="E50" s="5"/>
      <c r="F50" s="5">
        <v>65</v>
      </c>
      <c r="G50" s="5">
        <v>23.61</v>
      </c>
      <c r="H50" s="5">
        <v>30.24</v>
      </c>
      <c r="I50" s="5">
        <f t="shared" si="1"/>
        <v>6.629999999999999</v>
      </c>
      <c r="J50" s="6"/>
    </row>
    <row r="51" spans="1:10">
      <c r="A51" s="4">
        <v>75</v>
      </c>
      <c r="B51" s="5">
        <v>22.65</v>
      </c>
      <c r="C51" s="5">
        <v>30.24</v>
      </c>
      <c r="D51" s="5">
        <f t="shared" si="0"/>
        <v>7.59</v>
      </c>
      <c r="E51" s="5"/>
      <c r="F51" s="5">
        <v>68</v>
      </c>
      <c r="G51" s="5">
        <v>23.15</v>
      </c>
      <c r="H51" s="5">
        <v>30.24</v>
      </c>
      <c r="I51" s="5">
        <f t="shared" si="1"/>
        <v>7.09</v>
      </c>
      <c r="J51" s="6"/>
    </row>
    <row r="52" spans="1:10">
      <c r="A52" s="4">
        <v>80</v>
      </c>
      <c r="B52" s="5">
        <v>22.05</v>
      </c>
      <c r="C52" s="5">
        <v>30.24</v>
      </c>
      <c r="D52" s="5">
        <f t="shared" si="0"/>
        <v>8.1899999999999977</v>
      </c>
      <c r="E52" s="5"/>
      <c r="F52" s="5">
        <v>70</v>
      </c>
      <c r="G52" s="5">
        <v>22.22</v>
      </c>
      <c r="H52" s="5">
        <v>30.24</v>
      </c>
      <c r="I52" s="5">
        <f t="shared" si="1"/>
        <v>8.02</v>
      </c>
      <c r="J52" s="6" t="s">
        <v>13</v>
      </c>
    </row>
    <row r="53" spans="1:10">
      <c r="A53" s="4">
        <v>82.5</v>
      </c>
      <c r="B53" s="5">
        <v>21.9</v>
      </c>
      <c r="C53" s="5">
        <v>30.24</v>
      </c>
      <c r="D53" s="5">
        <f t="shared" si="0"/>
        <v>8.34</v>
      </c>
      <c r="E53" s="5" t="s">
        <v>13</v>
      </c>
      <c r="F53" s="5">
        <v>75</v>
      </c>
      <c r="G53" s="5">
        <v>21.94</v>
      </c>
      <c r="H53" s="5">
        <v>30.24</v>
      </c>
      <c r="I53" s="5">
        <f t="shared" si="1"/>
        <v>8.2999999999999972</v>
      </c>
      <c r="J53" s="6"/>
    </row>
    <row r="54" spans="1:10">
      <c r="A54" s="4">
        <v>85</v>
      </c>
      <c r="B54" s="5">
        <v>21.48</v>
      </c>
      <c r="C54" s="5">
        <v>30.24</v>
      </c>
      <c r="D54" s="5">
        <f t="shared" si="0"/>
        <v>8.759999999999998</v>
      </c>
      <c r="E54" s="5"/>
      <c r="F54" s="5">
        <v>80</v>
      </c>
      <c r="G54" s="5">
        <v>19.97</v>
      </c>
      <c r="H54" s="5">
        <v>30.24</v>
      </c>
      <c r="I54" s="5">
        <f t="shared" si="1"/>
        <v>10.27</v>
      </c>
      <c r="J54" s="6"/>
    </row>
    <row r="55" spans="1:10">
      <c r="A55" s="4">
        <v>90</v>
      </c>
      <c r="B55" s="5">
        <v>17.25</v>
      </c>
      <c r="C55" s="5">
        <v>30.24</v>
      </c>
      <c r="D55" s="5">
        <f t="shared" si="0"/>
        <v>12.989999999999998</v>
      </c>
      <c r="E55" s="5"/>
      <c r="F55" s="5">
        <v>85</v>
      </c>
      <c r="G55" s="5">
        <v>15.68</v>
      </c>
      <c r="H55" s="5">
        <v>30.24</v>
      </c>
      <c r="I55" s="5">
        <f t="shared" si="1"/>
        <v>14.559999999999999</v>
      </c>
      <c r="J55" s="6"/>
    </row>
    <row r="56" spans="1:10">
      <c r="A56" s="4">
        <v>95</v>
      </c>
      <c r="B56" s="5">
        <v>15.57</v>
      </c>
      <c r="C56" s="5">
        <v>30.24</v>
      </c>
      <c r="D56" s="5">
        <f t="shared" si="0"/>
        <v>14.669999999999998</v>
      </c>
      <c r="E56" s="5"/>
      <c r="F56" s="5">
        <v>90</v>
      </c>
      <c r="G56" s="5">
        <v>14.53</v>
      </c>
      <c r="H56" s="5">
        <v>30.24</v>
      </c>
      <c r="I56" s="5">
        <f t="shared" si="1"/>
        <v>15.709999999999999</v>
      </c>
      <c r="J56" s="6"/>
    </row>
    <row r="57" spans="1:10">
      <c r="A57" s="4">
        <v>100</v>
      </c>
      <c r="B57" s="5">
        <v>12.52</v>
      </c>
      <c r="C57" s="5">
        <v>30.24</v>
      </c>
      <c r="D57" s="5">
        <f t="shared" si="0"/>
        <v>17.72</v>
      </c>
      <c r="E57" s="5"/>
      <c r="F57" s="5">
        <v>95</v>
      </c>
      <c r="G57" s="5">
        <v>13.17</v>
      </c>
      <c r="H57" s="5">
        <v>30.24</v>
      </c>
      <c r="I57" s="5">
        <f t="shared" si="1"/>
        <v>17.07</v>
      </c>
      <c r="J57" s="6"/>
    </row>
    <row r="58" spans="1:10">
      <c r="A58" s="4">
        <v>105</v>
      </c>
      <c r="B58" s="5">
        <v>9.98</v>
      </c>
      <c r="C58" s="5">
        <v>30.24</v>
      </c>
      <c r="D58" s="5">
        <f t="shared" si="0"/>
        <v>20.259999999999998</v>
      </c>
      <c r="E58" s="5"/>
      <c r="F58" s="5">
        <v>100</v>
      </c>
      <c r="G58" s="5">
        <v>10.7</v>
      </c>
      <c r="H58" s="5">
        <v>30.24</v>
      </c>
      <c r="I58" s="5">
        <f t="shared" si="1"/>
        <v>19.54</v>
      </c>
      <c r="J58" s="6"/>
    </row>
    <row r="59" spans="1:10">
      <c r="A59" s="4">
        <v>110</v>
      </c>
      <c r="B59" s="5">
        <v>6.95</v>
      </c>
      <c r="C59" s="5">
        <v>30.24</v>
      </c>
      <c r="D59" s="5">
        <f t="shared" si="0"/>
        <v>23.29</v>
      </c>
      <c r="E59" s="5"/>
      <c r="F59" s="5">
        <v>105</v>
      </c>
      <c r="G59" s="5">
        <v>7.97</v>
      </c>
      <c r="H59" s="5">
        <v>30.24</v>
      </c>
      <c r="I59" s="5">
        <f t="shared" si="1"/>
        <v>22.27</v>
      </c>
      <c r="J59" s="6"/>
    </row>
    <row r="60" spans="1:10">
      <c r="A60" s="4">
        <v>115</v>
      </c>
      <c r="B60" s="5">
        <v>4.38</v>
      </c>
      <c r="C60" s="5">
        <v>30.24</v>
      </c>
      <c r="D60" s="5">
        <f t="shared" si="0"/>
        <v>25.86</v>
      </c>
      <c r="E60" s="5"/>
      <c r="F60" s="5">
        <v>110</v>
      </c>
      <c r="G60" s="5">
        <v>5.67</v>
      </c>
      <c r="H60" s="5">
        <v>30.24</v>
      </c>
      <c r="I60" s="5">
        <f t="shared" si="1"/>
        <v>24.57</v>
      </c>
      <c r="J60" s="6"/>
    </row>
    <row r="61" spans="1:10">
      <c r="A61" s="4">
        <v>119.4</v>
      </c>
      <c r="B61" s="5">
        <v>3.52</v>
      </c>
      <c r="C61" s="5">
        <v>30.24</v>
      </c>
      <c r="D61" s="5">
        <f t="shared" si="0"/>
        <v>26.72</v>
      </c>
      <c r="E61" s="5"/>
      <c r="F61" s="5">
        <v>115</v>
      </c>
      <c r="G61" s="5">
        <v>3.9</v>
      </c>
      <c r="H61" s="5">
        <v>30.24</v>
      </c>
      <c r="I61" s="5">
        <f t="shared" si="1"/>
        <v>26.34</v>
      </c>
      <c r="J61" s="6"/>
    </row>
    <row r="62" spans="1:10" ht="15.75" thickBot="1">
      <c r="A62" s="7"/>
      <c r="B62" s="8"/>
      <c r="C62" s="8"/>
      <c r="D62" s="8"/>
      <c r="E62" s="8"/>
      <c r="F62" s="8">
        <v>119.5</v>
      </c>
      <c r="G62" s="8">
        <v>3.49</v>
      </c>
      <c r="H62" s="8">
        <v>30.24</v>
      </c>
      <c r="I62" s="8">
        <f>H62-G62</f>
        <v>26.75</v>
      </c>
      <c r="J62" s="9"/>
    </row>
  </sheetData>
  <mergeCells count="4">
    <mergeCell ref="L39:M39"/>
    <mergeCell ref="A33:J33"/>
    <mergeCell ref="L33:M33"/>
    <mergeCell ref="O33:P3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33:P74"/>
  <sheetViews>
    <sheetView zoomScaleNormal="100" workbookViewId="0">
      <selection activeCell="Q33" sqref="Q33:S33"/>
    </sheetView>
  </sheetViews>
  <sheetFormatPr defaultRowHeight="15"/>
  <cols>
    <col min="1" max="1" width="10.7109375" customWidth="1"/>
    <col min="2" max="2" width="6" bestFit="1" customWidth="1"/>
    <col min="4" max="4" width="12" bestFit="1" customWidth="1"/>
    <col min="5" max="5" width="5.140625" customWidth="1"/>
    <col min="6" max="6" width="10.42578125" customWidth="1"/>
    <col min="7" max="7" width="6.7109375" bestFit="1" customWidth="1"/>
    <col min="8" max="8" width="6" bestFit="1" customWidth="1"/>
    <col min="10" max="10" width="12" bestFit="1" customWidth="1"/>
  </cols>
  <sheetData>
    <row r="33" spans="1:16" s="83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L33" s="162" t="s">
        <v>35</v>
      </c>
      <c r="M33" s="162"/>
      <c r="O33" s="162" t="s">
        <v>17</v>
      </c>
      <c r="P33" s="162"/>
    </row>
    <row r="34" spans="1:16">
      <c r="A34" s="1" t="s">
        <v>146</v>
      </c>
      <c r="B34" s="2"/>
      <c r="C34" s="2"/>
      <c r="D34" s="2"/>
      <c r="E34" s="2"/>
      <c r="F34" s="2" t="s">
        <v>147</v>
      </c>
      <c r="G34" s="2"/>
      <c r="H34" s="2"/>
      <c r="I34" s="2"/>
      <c r="J34" s="3"/>
      <c r="L34" s="1" t="s">
        <v>33</v>
      </c>
      <c r="M34" s="36">
        <v>14.429</v>
      </c>
      <c r="O34" s="174" t="s">
        <v>158</v>
      </c>
      <c r="P34" s="175"/>
    </row>
    <row r="35" spans="1:16">
      <c r="A35" s="4" t="s">
        <v>148</v>
      </c>
      <c r="B35" s="5"/>
      <c r="C35" s="5"/>
      <c r="D35" s="5"/>
      <c r="E35" s="5"/>
      <c r="F35" s="5" t="s">
        <v>148</v>
      </c>
      <c r="G35" s="5"/>
      <c r="H35" s="5"/>
      <c r="I35" s="5"/>
      <c r="J35" s="6"/>
      <c r="L35" s="4" t="s">
        <v>34</v>
      </c>
      <c r="M35" s="37">
        <v>-18.870999999999999</v>
      </c>
      <c r="O35" s="4">
        <v>0</v>
      </c>
      <c r="P35" s="6">
        <v>30.5</v>
      </c>
    </row>
    <row r="36" spans="1:16">
      <c r="A36" s="4" t="s">
        <v>149</v>
      </c>
      <c r="B36" s="5"/>
      <c r="C36" s="5"/>
      <c r="D36" s="5"/>
      <c r="E36" s="5"/>
      <c r="F36" s="5" t="s">
        <v>149</v>
      </c>
      <c r="G36" s="5"/>
      <c r="H36" s="5"/>
      <c r="I36" s="5"/>
      <c r="J36" s="6"/>
      <c r="L36" s="4" t="s">
        <v>0</v>
      </c>
      <c r="M36" s="37">
        <v>19.529</v>
      </c>
      <c r="O36" s="4">
        <v>0</v>
      </c>
      <c r="P36" s="6">
        <v>25.5</v>
      </c>
    </row>
    <row r="37" spans="1:16">
      <c r="A37" s="4" t="s">
        <v>150</v>
      </c>
      <c r="B37" s="5">
        <v>0</v>
      </c>
      <c r="C37" s="5" t="s">
        <v>72</v>
      </c>
      <c r="D37" s="5"/>
      <c r="E37" s="5"/>
      <c r="F37" s="5" t="s">
        <v>150</v>
      </c>
      <c r="G37" s="5">
        <v>2</v>
      </c>
      <c r="H37" s="5" t="s">
        <v>72</v>
      </c>
      <c r="I37" s="5"/>
      <c r="J37" s="6"/>
      <c r="L37" s="4" t="s">
        <v>1</v>
      </c>
      <c r="M37" s="37">
        <v>-25.271000000000001</v>
      </c>
      <c r="O37" s="4">
        <v>80.5</v>
      </c>
      <c r="P37" s="6">
        <v>25.5</v>
      </c>
    </row>
    <row r="38" spans="1:16" ht="15.75" thickBot="1">
      <c r="A38" s="4" t="s">
        <v>151</v>
      </c>
      <c r="B38" s="5">
        <v>0.75</v>
      </c>
      <c r="C38" s="5" t="s">
        <v>72</v>
      </c>
      <c r="D38" s="5"/>
      <c r="E38" s="5"/>
      <c r="F38" s="5" t="s">
        <v>151</v>
      </c>
      <c r="G38" s="5">
        <v>0.75</v>
      </c>
      <c r="H38" s="5" t="s">
        <v>72</v>
      </c>
      <c r="I38" s="5"/>
      <c r="J38" s="6"/>
      <c r="L38" s="14" t="s">
        <v>191</v>
      </c>
      <c r="M38" s="118">
        <v>17.8</v>
      </c>
      <c r="O38" s="4">
        <v>80.5</v>
      </c>
      <c r="P38" s="6">
        <v>10</v>
      </c>
    </row>
    <row r="39" spans="1:16">
      <c r="A39" s="4" t="s">
        <v>69</v>
      </c>
      <c r="B39" s="5">
        <v>30.25</v>
      </c>
      <c r="C39" s="5" t="s">
        <v>72</v>
      </c>
      <c r="D39" s="5"/>
      <c r="E39" s="5"/>
      <c r="F39" s="5" t="s">
        <v>69</v>
      </c>
      <c r="G39" s="5">
        <v>30.25</v>
      </c>
      <c r="H39" s="5"/>
      <c r="I39" s="5"/>
      <c r="J39" s="6"/>
      <c r="L39" s="161" t="s">
        <v>194</v>
      </c>
      <c r="M39" s="161"/>
      <c r="O39" s="4">
        <v>80.75</v>
      </c>
      <c r="P39" s="6">
        <v>10</v>
      </c>
    </row>
    <row r="40" spans="1:16">
      <c r="A40" s="4" t="s">
        <v>71</v>
      </c>
      <c r="B40" s="5" t="s">
        <v>68</v>
      </c>
      <c r="C40" s="5" t="s">
        <v>152</v>
      </c>
      <c r="D40" s="5" t="s">
        <v>23</v>
      </c>
      <c r="E40" s="5"/>
      <c r="F40" s="5" t="s">
        <v>153</v>
      </c>
      <c r="G40" s="5" t="s">
        <v>67</v>
      </c>
      <c r="H40" s="5" t="s">
        <v>68</v>
      </c>
      <c r="I40" s="5" t="s">
        <v>154</v>
      </c>
      <c r="J40" s="6" t="s">
        <v>23</v>
      </c>
      <c r="O40" s="4">
        <v>80.75</v>
      </c>
      <c r="P40" s="6">
        <v>-16</v>
      </c>
    </row>
    <row r="41" spans="1:16">
      <c r="A41" s="4" t="s">
        <v>72</v>
      </c>
      <c r="B41" s="5" t="s">
        <v>72</v>
      </c>
      <c r="C41" s="5" t="s">
        <v>72</v>
      </c>
      <c r="D41" s="5"/>
      <c r="E41" s="5"/>
      <c r="F41" s="5" t="s">
        <v>72</v>
      </c>
      <c r="G41" s="5" t="s">
        <v>72</v>
      </c>
      <c r="H41" s="5" t="s">
        <v>72</v>
      </c>
      <c r="I41" s="5" t="s">
        <v>72</v>
      </c>
      <c r="J41" s="6"/>
      <c r="O41" s="4">
        <v>81.75</v>
      </c>
      <c r="P41" s="6">
        <v>-16</v>
      </c>
    </row>
    <row r="42" spans="1:16">
      <c r="A42" s="4">
        <v>5</v>
      </c>
      <c r="B42" s="5">
        <v>5</v>
      </c>
      <c r="C42" s="5">
        <v>25.25</v>
      </c>
      <c r="D42" s="5"/>
      <c r="E42" s="5"/>
      <c r="F42" s="5">
        <v>5</v>
      </c>
      <c r="G42" s="5">
        <v>3</v>
      </c>
      <c r="H42" s="5">
        <v>4.8</v>
      </c>
      <c r="I42" s="5">
        <v>25.45</v>
      </c>
      <c r="J42" s="6"/>
      <c r="O42" s="4">
        <v>81.75</v>
      </c>
      <c r="P42" s="6">
        <v>10</v>
      </c>
    </row>
    <row r="43" spans="1:16">
      <c r="A43" s="4">
        <v>10</v>
      </c>
      <c r="B43" s="5">
        <v>5.9</v>
      </c>
      <c r="C43" s="5">
        <v>24.35</v>
      </c>
      <c r="D43" s="5"/>
      <c r="E43" s="5"/>
      <c r="F43" s="5">
        <v>10</v>
      </c>
      <c r="G43" s="5">
        <v>8</v>
      </c>
      <c r="H43" s="5">
        <v>4.8499999999999996</v>
      </c>
      <c r="I43" s="5">
        <v>25.4</v>
      </c>
      <c r="J43" s="6"/>
      <c r="O43" s="4">
        <v>82</v>
      </c>
      <c r="P43" s="6">
        <v>10</v>
      </c>
    </row>
    <row r="44" spans="1:16">
      <c r="A44" s="4">
        <v>15</v>
      </c>
      <c r="B44" s="5">
        <v>8.9</v>
      </c>
      <c r="C44" s="5">
        <v>21.35</v>
      </c>
      <c r="D44" s="5"/>
      <c r="E44" s="5"/>
      <c r="F44" s="5">
        <v>15</v>
      </c>
      <c r="G44" s="5">
        <v>13</v>
      </c>
      <c r="H44" s="5">
        <v>8.1999999999999993</v>
      </c>
      <c r="I44" s="5">
        <v>22.05</v>
      </c>
      <c r="J44" s="6"/>
      <c r="O44" s="4">
        <v>82</v>
      </c>
      <c r="P44" s="6">
        <v>25.5</v>
      </c>
    </row>
    <row r="45" spans="1:16">
      <c r="A45" s="4">
        <v>20</v>
      </c>
      <c r="B45" s="5">
        <v>10</v>
      </c>
      <c r="C45" s="5">
        <v>20.25</v>
      </c>
      <c r="D45" s="5"/>
      <c r="E45" s="5"/>
      <c r="F45" s="5">
        <v>20</v>
      </c>
      <c r="G45" s="5">
        <v>18</v>
      </c>
      <c r="H45" s="5">
        <v>10.7</v>
      </c>
      <c r="I45" s="5">
        <v>19.55</v>
      </c>
      <c r="J45" s="6"/>
      <c r="O45" s="4">
        <v>162.5</v>
      </c>
      <c r="P45" s="6">
        <v>25.5</v>
      </c>
    </row>
    <row r="46" spans="1:16">
      <c r="A46" s="4">
        <v>25</v>
      </c>
      <c r="B46" s="5">
        <v>13.6</v>
      </c>
      <c r="C46" s="5">
        <v>16.649999999999999</v>
      </c>
      <c r="D46" s="5"/>
      <c r="E46" s="5"/>
      <c r="F46" s="5">
        <v>25</v>
      </c>
      <c r="G46" s="5">
        <v>23</v>
      </c>
      <c r="H46" s="5">
        <v>14.2</v>
      </c>
      <c r="I46" s="5">
        <v>16.05</v>
      </c>
      <c r="J46" s="6"/>
      <c r="O46" s="4">
        <v>162.5</v>
      </c>
      <c r="P46" s="6">
        <v>30.5</v>
      </c>
    </row>
    <row r="47" spans="1:16" ht="15.75" thickBot="1">
      <c r="A47" s="4">
        <v>30</v>
      </c>
      <c r="B47" s="5">
        <v>15.5</v>
      </c>
      <c r="C47" s="5">
        <v>14.75</v>
      </c>
      <c r="D47" s="5" t="s">
        <v>155</v>
      </c>
      <c r="E47" s="5"/>
      <c r="F47" s="5">
        <v>30</v>
      </c>
      <c r="G47" s="5">
        <v>28</v>
      </c>
      <c r="H47" s="5">
        <v>15.75</v>
      </c>
      <c r="I47" s="5">
        <v>14.5</v>
      </c>
      <c r="J47" s="6" t="s">
        <v>156</v>
      </c>
      <c r="O47" s="7">
        <v>0</v>
      </c>
      <c r="P47" s="9">
        <v>30.5</v>
      </c>
    </row>
    <row r="48" spans="1:16">
      <c r="A48" s="4">
        <v>35</v>
      </c>
      <c r="B48" s="5">
        <v>17.899999999999999</v>
      </c>
      <c r="C48" s="5">
        <v>12.350000000000001</v>
      </c>
      <c r="D48" s="5"/>
      <c r="E48" s="5"/>
      <c r="F48" s="5">
        <v>35</v>
      </c>
      <c r="G48" s="5">
        <v>33</v>
      </c>
      <c r="H48" s="5">
        <v>17.399999999999999</v>
      </c>
      <c r="I48" s="5">
        <v>12.850000000000001</v>
      </c>
      <c r="J48" s="6"/>
    </row>
    <row r="49" spans="1:10">
      <c r="A49" s="4">
        <v>40</v>
      </c>
      <c r="B49" s="5">
        <v>18.55</v>
      </c>
      <c r="C49" s="5">
        <v>11.7</v>
      </c>
      <c r="D49" s="5"/>
      <c r="E49" s="5"/>
      <c r="F49" s="5">
        <v>40</v>
      </c>
      <c r="G49" s="5">
        <v>38</v>
      </c>
      <c r="H49" s="5">
        <v>17.350000000000001</v>
      </c>
      <c r="I49" s="5">
        <v>12.899999999999999</v>
      </c>
      <c r="J49" s="6"/>
    </row>
    <row r="50" spans="1:10">
      <c r="A50" s="4">
        <v>45</v>
      </c>
      <c r="B50" s="5">
        <v>18.5</v>
      </c>
      <c r="C50" s="5">
        <v>11.75</v>
      </c>
      <c r="D50" s="5"/>
      <c r="E50" s="5"/>
      <c r="F50" s="5">
        <v>45</v>
      </c>
      <c r="G50" s="5">
        <v>43</v>
      </c>
      <c r="H50" s="5">
        <v>17.600000000000001</v>
      </c>
      <c r="I50" s="5">
        <v>12.649999999999999</v>
      </c>
      <c r="J50" s="6"/>
    </row>
    <row r="51" spans="1:10">
      <c r="A51" s="4">
        <v>50</v>
      </c>
      <c r="B51" s="5">
        <v>18.8</v>
      </c>
      <c r="C51" s="5">
        <v>11.45</v>
      </c>
      <c r="D51" s="5"/>
      <c r="E51" s="5"/>
      <c r="F51" s="5">
        <v>50</v>
      </c>
      <c r="G51" s="5">
        <v>48</v>
      </c>
      <c r="H51" s="5">
        <v>17.600000000000001</v>
      </c>
      <c r="I51" s="5">
        <v>12.649999999999999</v>
      </c>
      <c r="J51" s="6"/>
    </row>
    <row r="52" spans="1:10">
      <c r="A52" s="4">
        <v>55</v>
      </c>
      <c r="B52" s="5">
        <v>18.7</v>
      </c>
      <c r="C52" s="5">
        <v>11.55</v>
      </c>
      <c r="D52" s="5"/>
      <c r="E52" s="5"/>
      <c r="F52" s="5">
        <v>55</v>
      </c>
      <c r="G52" s="5">
        <v>53</v>
      </c>
      <c r="H52" s="5">
        <v>18.399999999999999</v>
      </c>
      <c r="I52" s="5">
        <v>11.850000000000001</v>
      </c>
      <c r="J52" s="6"/>
    </row>
    <row r="53" spans="1:10">
      <c r="A53" s="4">
        <v>60</v>
      </c>
      <c r="B53" s="5">
        <v>18.7</v>
      </c>
      <c r="C53" s="5">
        <v>11.55</v>
      </c>
      <c r="D53" s="5"/>
      <c r="E53" s="5"/>
      <c r="F53" s="5">
        <v>60</v>
      </c>
      <c r="G53" s="5">
        <v>58</v>
      </c>
      <c r="H53" s="5">
        <v>18.399999999999999</v>
      </c>
      <c r="I53" s="5">
        <v>11.850000000000001</v>
      </c>
      <c r="J53" s="6"/>
    </row>
    <row r="54" spans="1:10">
      <c r="A54" s="4">
        <v>65</v>
      </c>
      <c r="B54" s="5">
        <v>18.350000000000001</v>
      </c>
      <c r="C54" s="5">
        <v>11.899999999999999</v>
      </c>
      <c r="D54" s="5"/>
      <c r="E54" s="5"/>
      <c r="F54" s="5">
        <v>65</v>
      </c>
      <c r="G54" s="5">
        <v>63</v>
      </c>
      <c r="H54" s="5">
        <v>18.3</v>
      </c>
      <c r="I54" s="5">
        <v>11.95</v>
      </c>
      <c r="J54" s="6"/>
    </row>
    <row r="55" spans="1:10">
      <c r="A55" s="4">
        <v>70</v>
      </c>
      <c r="B55" s="5">
        <v>18.25</v>
      </c>
      <c r="C55" s="5">
        <v>12</v>
      </c>
      <c r="D55" s="5"/>
      <c r="E55" s="5"/>
      <c r="F55" s="5">
        <v>70</v>
      </c>
      <c r="G55" s="5">
        <v>68</v>
      </c>
      <c r="H55" s="5">
        <v>18.5</v>
      </c>
      <c r="I55" s="5">
        <v>11.75</v>
      </c>
      <c r="J55" s="6"/>
    </row>
    <row r="56" spans="1:10">
      <c r="A56" s="4">
        <v>75</v>
      </c>
      <c r="B56" s="5">
        <v>18.45</v>
      </c>
      <c r="C56" s="5">
        <v>11.8</v>
      </c>
      <c r="D56" s="5"/>
      <c r="E56" s="5"/>
      <c r="F56" s="5">
        <v>75</v>
      </c>
      <c r="G56" s="5">
        <v>73</v>
      </c>
      <c r="H56" s="5">
        <v>18.7</v>
      </c>
      <c r="I56" s="5">
        <v>11.55</v>
      </c>
      <c r="J56" s="6"/>
    </row>
    <row r="57" spans="1:10">
      <c r="A57" s="4">
        <v>80</v>
      </c>
      <c r="B57" s="5">
        <v>16.899999999999999</v>
      </c>
      <c r="C57" s="5">
        <v>13.350000000000001</v>
      </c>
      <c r="D57" s="5"/>
      <c r="E57" s="5"/>
      <c r="F57" s="5">
        <v>80</v>
      </c>
      <c r="G57" s="5">
        <v>78</v>
      </c>
      <c r="H57" s="5">
        <v>18.899999999999999</v>
      </c>
      <c r="I57" s="5">
        <v>11.350000000000001</v>
      </c>
      <c r="J57" s="6"/>
    </row>
    <row r="58" spans="1:10">
      <c r="A58" s="4">
        <v>85</v>
      </c>
      <c r="B58" s="5">
        <v>16.8</v>
      </c>
      <c r="C58" s="5">
        <v>13.45</v>
      </c>
      <c r="D58" s="5"/>
      <c r="E58" s="5"/>
      <c r="F58" s="5">
        <v>85</v>
      </c>
      <c r="G58" s="5">
        <v>83</v>
      </c>
      <c r="H58" s="5">
        <v>18.899999999999999</v>
      </c>
      <c r="I58" s="5">
        <v>11.350000000000001</v>
      </c>
      <c r="J58" s="6"/>
    </row>
    <row r="59" spans="1:10">
      <c r="A59" s="4">
        <v>90</v>
      </c>
      <c r="B59" s="5">
        <v>17.899999999999999</v>
      </c>
      <c r="C59" s="5">
        <v>12.350000000000001</v>
      </c>
      <c r="D59" s="5"/>
      <c r="E59" s="5"/>
      <c r="F59" s="5">
        <v>90</v>
      </c>
      <c r="G59" s="5">
        <v>88</v>
      </c>
      <c r="H59" s="5">
        <v>16.75</v>
      </c>
      <c r="I59" s="5">
        <v>13.5</v>
      </c>
      <c r="J59" s="6"/>
    </row>
    <row r="60" spans="1:10">
      <c r="A60" s="4">
        <v>95</v>
      </c>
      <c r="B60" s="5">
        <v>17.5</v>
      </c>
      <c r="C60" s="5">
        <v>12.75</v>
      </c>
      <c r="D60" s="5"/>
      <c r="E60" s="5"/>
      <c r="F60" s="5">
        <v>95</v>
      </c>
      <c r="G60" s="5">
        <v>93</v>
      </c>
      <c r="H60" s="5">
        <v>15.9</v>
      </c>
      <c r="I60" s="5">
        <v>14.35</v>
      </c>
      <c r="J60" s="6"/>
    </row>
    <row r="61" spans="1:10">
      <c r="A61" s="4">
        <v>100</v>
      </c>
      <c r="B61" s="5">
        <v>17.100000000000001</v>
      </c>
      <c r="C61" s="5">
        <v>13.149999999999999</v>
      </c>
      <c r="D61" s="5"/>
      <c r="E61" s="5"/>
      <c r="F61" s="5">
        <v>100</v>
      </c>
      <c r="G61" s="5">
        <v>98</v>
      </c>
      <c r="H61" s="5">
        <v>15.9</v>
      </c>
      <c r="I61" s="5">
        <v>14.35</v>
      </c>
      <c r="J61" s="6"/>
    </row>
    <row r="62" spans="1:10">
      <c r="A62" s="4">
        <v>105</v>
      </c>
      <c r="B62" s="5">
        <v>16.8</v>
      </c>
      <c r="C62" s="5">
        <v>13.45</v>
      </c>
      <c r="D62" s="5"/>
      <c r="E62" s="5"/>
      <c r="F62" s="5">
        <v>105</v>
      </c>
      <c r="G62" s="5">
        <v>103</v>
      </c>
      <c r="H62" s="5">
        <v>16.399999999999999</v>
      </c>
      <c r="I62" s="5">
        <v>13.850000000000001</v>
      </c>
      <c r="J62" s="6"/>
    </row>
    <row r="63" spans="1:10">
      <c r="A63" s="4">
        <v>110</v>
      </c>
      <c r="B63" s="5">
        <v>17.5</v>
      </c>
      <c r="C63" s="5">
        <v>12.75</v>
      </c>
      <c r="D63" s="5"/>
      <c r="E63" s="5"/>
      <c r="F63" s="5">
        <v>110</v>
      </c>
      <c r="G63" s="5">
        <v>108</v>
      </c>
      <c r="H63" s="5">
        <v>17</v>
      </c>
      <c r="I63" s="5">
        <v>13.25</v>
      </c>
      <c r="J63" s="6"/>
    </row>
    <row r="64" spans="1:10">
      <c r="A64" s="4">
        <v>115</v>
      </c>
      <c r="B64" s="5">
        <v>18.2</v>
      </c>
      <c r="C64" s="5">
        <v>12.05</v>
      </c>
      <c r="D64" s="5"/>
      <c r="E64" s="5"/>
      <c r="F64" s="5">
        <v>115</v>
      </c>
      <c r="G64" s="5">
        <v>113</v>
      </c>
      <c r="H64" s="5">
        <v>17.75</v>
      </c>
      <c r="I64" s="5">
        <v>12.5</v>
      </c>
      <c r="J64" s="6"/>
    </row>
    <row r="65" spans="1:10">
      <c r="A65" s="4">
        <v>120</v>
      </c>
      <c r="B65" s="5">
        <v>18.100000000000001</v>
      </c>
      <c r="C65" s="5">
        <v>12.149999999999999</v>
      </c>
      <c r="D65" s="5"/>
      <c r="E65" s="5"/>
      <c r="F65" s="5">
        <v>120</v>
      </c>
      <c r="G65" s="5">
        <v>118</v>
      </c>
      <c r="H65" s="5">
        <v>18.149999999999999</v>
      </c>
      <c r="I65" s="5">
        <v>12.100000000000001</v>
      </c>
      <c r="J65" s="6"/>
    </row>
    <row r="66" spans="1:10">
      <c r="A66" s="4">
        <v>125</v>
      </c>
      <c r="B66" s="5">
        <v>17.75</v>
      </c>
      <c r="C66" s="5">
        <v>12.5</v>
      </c>
      <c r="D66" s="5"/>
      <c r="E66" s="5"/>
      <c r="F66" s="5">
        <v>125</v>
      </c>
      <c r="G66" s="5">
        <v>123</v>
      </c>
      <c r="H66" s="5">
        <v>18.45</v>
      </c>
      <c r="I66" s="5">
        <v>11.8</v>
      </c>
      <c r="J66" s="6"/>
    </row>
    <row r="67" spans="1:10">
      <c r="A67" s="4">
        <v>130</v>
      </c>
      <c r="B67" s="5">
        <v>18.75</v>
      </c>
      <c r="C67" s="5">
        <v>11.5</v>
      </c>
      <c r="D67" s="5"/>
      <c r="E67" s="5"/>
      <c r="F67" s="5">
        <v>130</v>
      </c>
      <c r="G67" s="5">
        <v>128</v>
      </c>
      <c r="H67" s="5">
        <v>18.95</v>
      </c>
      <c r="I67" s="5">
        <v>11.3</v>
      </c>
      <c r="J67" s="6"/>
    </row>
    <row r="68" spans="1:10">
      <c r="A68" s="4">
        <v>135</v>
      </c>
      <c r="B68" s="5">
        <v>17.7</v>
      </c>
      <c r="C68" s="5">
        <v>12.55</v>
      </c>
      <c r="D68" s="5"/>
      <c r="E68" s="5"/>
      <c r="F68" s="5">
        <v>135</v>
      </c>
      <c r="G68" s="5">
        <v>133</v>
      </c>
      <c r="H68" s="5">
        <v>18.600000000000001</v>
      </c>
      <c r="I68" s="5">
        <v>11.649999999999999</v>
      </c>
      <c r="J68" s="6"/>
    </row>
    <row r="69" spans="1:10">
      <c r="A69" s="4">
        <v>137</v>
      </c>
      <c r="B69" s="5">
        <v>15.65</v>
      </c>
      <c r="C69" s="5">
        <v>14.6</v>
      </c>
      <c r="D69" s="5" t="s">
        <v>157</v>
      </c>
      <c r="E69" s="5"/>
      <c r="F69" s="5">
        <v>140</v>
      </c>
      <c r="G69" s="5">
        <v>138</v>
      </c>
      <c r="H69" s="5">
        <v>15.8</v>
      </c>
      <c r="I69" s="5">
        <v>14.45</v>
      </c>
      <c r="J69" s="6" t="s">
        <v>13</v>
      </c>
    </row>
    <row r="70" spans="1:10">
      <c r="A70" s="4">
        <v>140</v>
      </c>
      <c r="B70" s="5">
        <v>15.2</v>
      </c>
      <c r="C70" s="5">
        <v>15.05</v>
      </c>
      <c r="D70" s="5"/>
      <c r="E70" s="5"/>
      <c r="F70" s="5">
        <v>145</v>
      </c>
      <c r="G70" s="5">
        <v>143</v>
      </c>
      <c r="H70" s="5">
        <v>13</v>
      </c>
      <c r="I70" s="5">
        <v>17.25</v>
      </c>
      <c r="J70" s="6"/>
    </row>
    <row r="71" spans="1:10">
      <c r="A71" s="4">
        <v>145</v>
      </c>
      <c r="B71" s="5">
        <v>12</v>
      </c>
      <c r="C71" s="5">
        <v>18.25</v>
      </c>
      <c r="D71" s="5"/>
      <c r="E71" s="5"/>
      <c r="F71" s="5">
        <v>150</v>
      </c>
      <c r="G71" s="5">
        <v>148</v>
      </c>
      <c r="H71" s="5">
        <v>11.3</v>
      </c>
      <c r="I71" s="5">
        <v>18.95</v>
      </c>
      <c r="J71" s="6"/>
    </row>
    <row r="72" spans="1:10">
      <c r="A72" s="4">
        <v>150</v>
      </c>
      <c r="B72" s="5">
        <v>9.6999999999999993</v>
      </c>
      <c r="C72" s="5">
        <v>20.55</v>
      </c>
      <c r="D72" s="5"/>
      <c r="E72" s="5"/>
      <c r="F72" s="5">
        <v>155</v>
      </c>
      <c r="G72" s="5">
        <v>153</v>
      </c>
      <c r="H72" s="5">
        <v>7.4</v>
      </c>
      <c r="I72" s="5">
        <v>22.85</v>
      </c>
      <c r="J72" s="6"/>
    </row>
    <row r="73" spans="1:10">
      <c r="A73" s="4">
        <v>155</v>
      </c>
      <c r="B73" s="5">
        <v>8.3000000000000007</v>
      </c>
      <c r="C73" s="5">
        <v>21.95</v>
      </c>
      <c r="D73" s="5"/>
      <c r="E73" s="5"/>
      <c r="F73" s="5">
        <v>160</v>
      </c>
      <c r="G73" s="5">
        <v>158</v>
      </c>
      <c r="H73" s="5">
        <v>5.3</v>
      </c>
      <c r="I73" s="5">
        <v>24.95</v>
      </c>
      <c r="J73" s="6"/>
    </row>
    <row r="74" spans="1:10" ht="15.75" thickBot="1">
      <c r="A74" s="7">
        <v>160</v>
      </c>
      <c r="B74" s="8">
        <v>4.45</v>
      </c>
      <c r="C74" s="8">
        <v>25.8</v>
      </c>
      <c r="D74" s="8"/>
      <c r="E74" s="8"/>
      <c r="F74" s="8">
        <v>165</v>
      </c>
      <c r="G74" s="8">
        <v>163</v>
      </c>
      <c r="H74" s="8">
        <v>4.5</v>
      </c>
      <c r="I74" s="8">
        <v>25.75</v>
      </c>
      <c r="J74" s="9"/>
    </row>
  </sheetData>
  <mergeCells count="5">
    <mergeCell ref="O34:P34"/>
    <mergeCell ref="L39:M39"/>
    <mergeCell ref="A33:J33"/>
    <mergeCell ref="L33:M33"/>
    <mergeCell ref="O33:P3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33:S72"/>
  <sheetViews>
    <sheetView workbookViewId="0">
      <selection activeCell="Q33" sqref="Q33:S33"/>
    </sheetView>
  </sheetViews>
  <sheetFormatPr defaultRowHeight="15"/>
  <cols>
    <col min="1" max="1" width="14.28515625" customWidth="1"/>
    <col min="2" max="2" width="22.28515625" bestFit="1" customWidth="1"/>
    <col min="3" max="3" width="29" bestFit="1" customWidth="1"/>
    <col min="4" max="4" width="34.42578125" bestFit="1" customWidth="1"/>
    <col min="5" max="5" width="12.7109375" bestFit="1" customWidth="1"/>
    <col min="8" max="8" width="25.28515625" bestFit="1" customWidth="1"/>
    <col min="9" max="9" width="22.28515625" bestFit="1" customWidth="1"/>
    <col min="10" max="10" width="27.5703125" bestFit="1" customWidth="1"/>
    <col min="11" max="11" width="13.28515625" bestFit="1" customWidth="1"/>
  </cols>
  <sheetData>
    <row r="33" spans="1:19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O33" s="162" t="s">
        <v>35</v>
      </c>
      <c r="P33" s="162"/>
      <c r="R33" s="162" t="s">
        <v>17</v>
      </c>
      <c r="S33" s="162"/>
    </row>
    <row r="34" spans="1:19">
      <c r="A34" s="29" t="s">
        <v>118</v>
      </c>
      <c r="B34" s="30"/>
      <c r="C34" s="2"/>
      <c r="D34" s="2"/>
      <c r="E34" s="2"/>
      <c r="F34" s="2"/>
      <c r="G34" s="2"/>
      <c r="H34" s="30" t="s">
        <v>118</v>
      </c>
      <c r="I34" s="2"/>
      <c r="J34" s="2"/>
      <c r="K34" s="2"/>
      <c r="L34" s="2"/>
      <c r="M34" s="3"/>
      <c r="O34" s="1" t="s">
        <v>33</v>
      </c>
      <c r="P34" s="36">
        <v>16.5</v>
      </c>
      <c r="R34" s="1">
        <v>0</v>
      </c>
      <c r="S34" s="3">
        <v>21.45</v>
      </c>
    </row>
    <row r="35" spans="1:19">
      <c r="A35" s="32" t="s">
        <v>119</v>
      </c>
      <c r="B35" s="33"/>
      <c r="C35" s="5"/>
      <c r="D35" s="5"/>
      <c r="E35" s="5" t="s">
        <v>120</v>
      </c>
      <c r="F35" s="5"/>
      <c r="G35" s="5"/>
      <c r="H35" s="33" t="s">
        <v>121</v>
      </c>
      <c r="I35" s="5"/>
      <c r="J35" s="5"/>
      <c r="K35" s="5"/>
      <c r="L35" s="5"/>
      <c r="M35" s="6"/>
      <c r="O35" s="4" t="s">
        <v>34</v>
      </c>
      <c r="P35" s="53">
        <v>1.08</v>
      </c>
      <c r="R35" s="4">
        <v>0</v>
      </c>
      <c r="S35" s="6">
        <v>12.5</v>
      </c>
    </row>
    <row r="36" spans="1:19">
      <c r="A36" s="4" t="s">
        <v>9</v>
      </c>
      <c r="B36" s="5" t="s">
        <v>122</v>
      </c>
      <c r="C36" s="5" t="s">
        <v>123</v>
      </c>
      <c r="D36" s="5" t="s">
        <v>124</v>
      </c>
      <c r="E36" s="5" t="s">
        <v>125</v>
      </c>
      <c r="F36" s="5" t="s">
        <v>23</v>
      </c>
      <c r="G36" s="5"/>
      <c r="H36" s="5" t="s">
        <v>9</v>
      </c>
      <c r="I36" s="5" t="s">
        <v>122</v>
      </c>
      <c r="J36" s="5" t="s">
        <v>126</v>
      </c>
      <c r="K36" s="5" t="s">
        <v>127</v>
      </c>
      <c r="L36" s="5" t="s">
        <v>128</v>
      </c>
      <c r="M36" s="6"/>
      <c r="O36" s="4" t="s">
        <v>0</v>
      </c>
      <c r="P36" s="37">
        <v>20.9</v>
      </c>
      <c r="R36" s="4">
        <v>0</v>
      </c>
      <c r="S36" s="6">
        <v>17.3</v>
      </c>
    </row>
    <row r="37" spans="1:19">
      <c r="A37" s="4">
        <v>0</v>
      </c>
      <c r="B37" s="5">
        <f>(A37*19)/20</f>
        <v>0</v>
      </c>
      <c r="C37" s="5">
        <v>10.7</v>
      </c>
      <c r="D37" s="5">
        <f>C37+1</f>
        <v>11.7</v>
      </c>
      <c r="E37" s="5">
        <f>21.8+3.5-D37</f>
        <v>13.600000000000001</v>
      </c>
      <c r="F37" s="5"/>
      <c r="G37" s="5"/>
      <c r="H37" s="5">
        <v>10</v>
      </c>
      <c r="I37" s="5">
        <f>(H37*19)/20</f>
        <v>9.5</v>
      </c>
      <c r="J37" s="5">
        <v>5.4</v>
      </c>
      <c r="K37" s="5">
        <f>J37+1</f>
        <v>6.4</v>
      </c>
      <c r="L37" s="5">
        <f>21.55-K37</f>
        <v>15.15</v>
      </c>
      <c r="M37" s="6"/>
      <c r="O37" s="4" t="s">
        <v>1</v>
      </c>
      <c r="P37" s="53">
        <v>-3.52</v>
      </c>
      <c r="R37" s="4">
        <v>120</v>
      </c>
      <c r="S37" s="6">
        <v>17.3</v>
      </c>
    </row>
    <row r="38" spans="1:19" ht="15.75" thickBot="1">
      <c r="A38" s="4">
        <v>2</v>
      </c>
      <c r="B38" s="5">
        <f>(A38*19)/20</f>
        <v>1.9</v>
      </c>
      <c r="C38" s="5">
        <v>11.9</v>
      </c>
      <c r="D38" s="5">
        <f t="shared" ref="D38:D71" si="0">C38+1</f>
        <v>12.9</v>
      </c>
      <c r="E38" s="5">
        <f>21.8+3.5-D38</f>
        <v>12.4</v>
      </c>
      <c r="F38" s="5"/>
      <c r="G38" s="5"/>
      <c r="H38" s="5">
        <v>16</v>
      </c>
      <c r="I38" s="5">
        <f t="shared" ref="I38:I48" si="1">(H38*19)/20</f>
        <v>15.2</v>
      </c>
      <c r="J38" s="5">
        <v>7.6</v>
      </c>
      <c r="K38" s="5">
        <f t="shared" ref="K38:K48" si="2">J38+1</f>
        <v>8.6</v>
      </c>
      <c r="L38" s="5">
        <f t="shared" ref="L38:L48" si="3">21.55-K38</f>
        <v>12.950000000000001</v>
      </c>
      <c r="M38" s="6"/>
      <c r="O38" s="14" t="s">
        <v>191</v>
      </c>
      <c r="P38" s="9">
        <v>1.54</v>
      </c>
      <c r="R38" s="4">
        <v>120</v>
      </c>
      <c r="S38" s="6">
        <v>7.5</v>
      </c>
    </row>
    <row r="39" spans="1:19">
      <c r="A39" s="4">
        <v>4</v>
      </c>
      <c r="B39" s="5">
        <f t="shared" ref="B39:B72" si="4">(A39*19)/20</f>
        <v>3.8</v>
      </c>
      <c r="C39" s="5">
        <v>13.1</v>
      </c>
      <c r="D39" s="5">
        <f t="shared" si="0"/>
        <v>14.1</v>
      </c>
      <c r="E39" s="5">
        <f t="shared" ref="E39:E71" si="5">21.8+3.5-D39</f>
        <v>11.200000000000001</v>
      </c>
      <c r="F39" s="5"/>
      <c r="G39" s="5"/>
      <c r="H39" s="5">
        <v>28</v>
      </c>
      <c r="I39" s="5">
        <f t="shared" si="1"/>
        <v>26.6</v>
      </c>
      <c r="J39" s="5">
        <v>13.9</v>
      </c>
      <c r="K39" s="5">
        <f t="shared" si="2"/>
        <v>14.9</v>
      </c>
      <c r="L39" s="5">
        <f t="shared" si="3"/>
        <v>6.65</v>
      </c>
      <c r="M39" s="6"/>
      <c r="O39" s="161" t="s">
        <v>194</v>
      </c>
      <c r="P39" s="161"/>
      <c r="R39" s="4">
        <v>120</v>
      </c>
      <c r="S39" s="6">
        <v>21.45</v>
      </c>
    </row>
    <row r="40" spans="1:19" ht="15.75" thickBot="1">
      <c r="A40" s="4">
        <v>6</v>
      </c>
      <c r="B40" s="5">
        <f t="shared" si="4"/>
        <v>5.7</v>
      </c>
      <c r="C40" s="5">
        <v>16.3</v>
      </c>
      <c r="D40" s="5">
        <f t="shared" si="0"/>
        <v>17.3</v>
      </c>
      <c r="E40" s="5">
        <f t="shared" si="5"/>
        <v>8</v>
      </c>
      <c r="F40" s="5"/>
      <c r="G40" s="5"/>
      <c r="H40" s="5">
        <v>36</v>
      </c>
      <c r="I40" s="5">
        <f t="shared" si="1"/>
        <v>34.200000000000003</v>
      </c>
      <c r="J40" s="5">
        <v>17.899999999999999</v>
      </c>
      <c r="K40" s="5">
        <f t="shared" si="2"/>
        <v>18.899999999999999</v>
      </c>
      <c r="L40" s="5">
        <f t="shared" si="3"/>
        <v>2.6500000000000021</v>
      </c>
      <c r="M40" s="6" t="s">
        <v>32</v>
      </c>
      <c r="R40" s="7">
        <v>0</v>
      </c>
      <c r="S40" s="9">
        <v>21.45</v>
      </c>
    </row>
    <row r="41" spans="1:19">
      <c r="A41" s="4">
        <v>8</v>
      </c>
      <c r="B41" s="5">
        <f t="shared" si="4"/>
        <v>7.6</v>
      </c>
      <c r="C41" s="5">
        <v>16.3</v>
      </c>
      <c r="D41" s="5">
        <f t="shared" si="0"/>
        <v>17.3</v>
      </c>
      <c r="E41" s="5">
        <f t="shared" si="5"/>
        <v>8</v>
      </c>
      <c r="F41" s="5"/>
      <c r="G41" s="5"/>
      <c r="H41" s="5">
        <v>48</v>
      </c>
      <c r="I41" s="5">
        <f t="shared" si="1"/>
        <v>45.6</v>
      </c>
      <c r="J41" s="5">
        <v>23.6</v>
      </c>
      <c r="K41" s="5">
        <f t="shared" si="2"/>
        <v>24.6</v>
      </c>
      <c r="L41" s="5">
        <f t="shared" si="3"/>
        <v>-3.0500000000000007</v>
      </c>
      <c r="M41" s="6"/>
    </row>
    <row r="42" spans="1:19">
      <c r="A42" s="4">
        <v>10</v>
      </c>
      <c r="B42" s="5">
        <f t="shared" si="4"/>
        <v>9.5</v>
      </c>
      <c r="C42" s="5">
        <v>18</v>
      </c>
      <c r="D42" s="5">
        <f t="shared" si="0"/>
        <v>19</v>
      </c>
      <c r="E42" s="5">
        <f t="shared" si="5"/>
        <v>6.3000000000000007</v>
      </c>
      <c r="F42" s="5"/>
      <c r="G42" s="5"/>
      <c r="H42" s="5">
        <v>57</v>
      </c>
      <c r="I42" s="5">
        <f t="shared" si="1"/>
        <v>54.15</v>
      </c>
      <c r="J42" s="5">
        <v>26.2</v>
      </c>
      <c r="K42" s="5">
        <f t="shared" si="2"/>
        <v>27.2</v>
      </c>
      <c r="L42" s="5">
        <f t="shared" si="3"/>
        <v>-5.6499999999999986</v>
      </c>
      <c r="M42" s="6"/>
    </row>
    <row r="43" spans="1:19">
      <c r="A43" s="4">
        <v>14</v>
      </c>
      <c r="B43" s="5">
        <f t="shared" si="4"/>
        <v>13.3</v>
      </c>
      <c r="C43" s="5">
        <v>19.100000000000001</v>
      </c>
      <c r="D43" s="5">
        <f t="shared" si="0"/>
        <v>20.100000000000001</v>
      </c>
      <c r="E43" s="5">
        <f t="shared" si="5"/>
        <v>5.1999999999999993</v>
      </c>
      <c r="F43" s="5"/>
      <c r="G43" s="5"/>
      <c r="H43" s="5">
        <v>72</v>
      </c>
      <c r="I43" s="5">
        <f t="shared" si="1"/>
        <v>68.400000000000006</v>
      </c>
      <c r="J43" s="5">
        <v>30.7</v>
      </c>
      <c r="K43" s="5">
        <f t="shared" si="2"/>
        <v>31.7</v>
      </c>
      <c r="L43" s="5">
        <f t="shared" si="3"/>
        <v>-10.149999999999999</v>
      </c>
      <c r="M43" s="6"/>
    </row>
    <row r="44" spans="1:19">
      <c r="A44" s="4">
        <v>16</v>
      </c>
      <c r="B44" s="5">
        <f t="shared" si="4"/>
        <v>15.2</v>
      </c>
      <c r="C44" s="5">
        <v>20.9</v>
      </c>
      <c r="D44" s="5">
        <f t="shared" si="0"/>
        <v>21.9</v>
      </c>
      <c r="E44" s="5">
        <f t="shared" si="5"/>
        <v>3.4000000000000021</v>
      </c>
      <c r="F44" s="5" t="s">
        <v>129</v>
      </c>
      <c r="G44" s="5"/>
      <c r="H44" s="5">
        <v>78</v>
      </c>
      <c r="I44" s="5">
        <f t="shared" si="1"/>
        <v>74.099999999999994</v>
      </c>
      <c r="J44" s="5">
        <v>29</v>
      </c>
      <c r="K44" s="5">
        <f t="shared" si="2"/>
        <v>30</v>
      </c>
      <c r="L44" s="5">
        <f t="shared" si="3"/>
        <v>-8.4499999999999993</v>
      </c>
      <c r="M44" s="6"/>
    </row>
    <row r="45" spans="1:19">
      <c r="A45" s="4">
        <v>20</v>
      </c>
      <c r="B45" s="5">
        <f t="shared" si="4"/>
        <v>19</v>
      </c>
      <c r="C45" s="5">
        <v>25.2</v>
      </c>
      <c r="D45" s="5">
        <f t="shared" si="0"/>
        <v>26.2</v>
      </c>
      <c r="E45" s="5">
        <f t="shared" si="5"/>
        <v>-0.89999999999999858</v>
      </c>
      <c r="F45" s="5"/>
      <c r="G45" s="5"/>
      <c r="H45" s="5">
        <v>92</v>
      </c>
      <c r="I45" s="5">
        <f t="shared" si="1"/>
        <v>87.4</v>
      </c>
      <c r="J45" s="5">
        <v>25.9</v>
      </c>
      <c r="K45" s="5">
        <f t="shared" si="2"/>
        <v>26.9</v>
      </c>
      <c r="L45" s="5">
        <f t="shared" si="3"/>
        <v>-5.3499999999999979</v>
      </c>
      <c r="M45" s="6"/>
    </row>
    <row r="46" spans="1:19">
      <c r="A46" s="4">
        <v>24</v>
      </c>
      <c r="B46" s="5">
        <f t="shared" si="4"/>
        <v>22.8</v>
      </c>
      <c r="C46" s="5">
        <v>25.8</v>
      </c>
      <c r="D46" s="5">
        <f t="shared" si="0"/>
        <v>26.8</v>
      </c>
      <c r="E46" s="5">
        <f t="shared" si="5"/>
        <v>-1.5</v>
      </c>
      <c r="F46" s="5"/>
      <c r="G46" s="5"/>
      <c r="H46" s="5">
        <v>100</v>
      </c>
      <c r="I46" s="5">
        <f t="shared" si="1"/>
        <v>95</v>
      </c>
      <c r="J46" s="5">
        <v>22.5</v>
      </c>
      <c r="K46" s="5">
        <f t="shared" si="2"/>
        <v>23.5</v>
      </c>
      <c r="L46" s="5">
        <f t="shared" si="3"/>
        <v>-1.9499999999999993</v>
      </c>
      <c r="M46" s="6"/>
    </row>
    <row r="47" spans="1:19">
      <c r="A47" s="4">
        <v>28</v>
      </c>
      <c r="B47" s="5">
        <f t="shared" si="4"/>
        <v>26.6</v>
      </c>
      <c r="C47" s="5">
        <v>30</v>
      </c>
      <c r="D47" s="5">
        <f t="shared" si="0"/>
        <v>31</v>
      </c>
      <c r="E47" s="5">
        <f t="shared" si="5"/>
        <v>-5.6999999999999993</v>
      </c>
      <c r="F47" s="5"/>
      <c r="G47" s="5"/>
      <c r="H47" s="5">
        <v>106</v>
      </c>
      <c r="I47" s="5">
        <f t="shared" si="1"/>
        <v>100.7</v>
      </c>
      <c r="J47" s="5">
        <v>18</v>
      </c>
      <c r="K47" s="5">
        <f t="shared" si="2"/>
        <v>19</v>
      </c>
      <c r="L47" s="5">
        <f t="shared" si="3"/>
        <v>2.5500000000000007</v>
      </c>
      <c r="M47" s="6" t="s">
        <v>31</v>
      </c>
    </row>
    <row r="48" spans="1:19">
      <c r="A48" s="4">
        <v>32</v>
      </c>
      <c r="B48" s="5">
        <f t="shared" si="4"/>
        <v>30.4</v>
      </c>
      <c r="C48" s="5">
        <v>32.299999999999997</v>
      </c>
      <c r="D48" s="5">
        <f t="shared" si="0"/>
        <v>33.299999999999997</v>
      </c>
      <c r="E48" s="5">
        <f t="shared" si="5"/>
        <v>-7.9999999999999964</v>
      </c>
      <c r="F48" s="5"/>
      <c r="G48" s="5"/>
      <c r="H48" s="5">
        <v>116</v>
      </c>
      <c r="I48" s="5">
        <f t="shared" si="1"/>
        <v>110.2</v>
      </c>
      <c r="J48" s="5">
        <v>15.5</v>
      </c>
      <c r="K48" s="5">
        <f t="shared" si="2"/>
        <v>16.5</v>
      </c>
      <c r="L48" s="5">
        <f t="shared" si="3"/>
        <v>5.0500000000000007</v>
      </c>
      <c r="M48" s="6"/>
    </row>
    <row r="49" spans="1:13">
      <c r="A49" s="4">
        <v>36</v>
      </c>
      <c r="B49" s="5">
        <f t="shared" si="4"/>
        <v>34.200000000000003</v>
      </c>
      <c r="C49" s="5">
        <v>33</v>
      </c>
      <c r="D49" s="5">
        <f t="shared" si="0"/>
        <v>34</v>
      </c>
      <c r="E49" s="5">
        <f t="shared" si="5"/>
        <v>-8.6999999999999993</v>
      </c>
      <c r="F49" s="5"/>
      <c r="G49" s="5"/>
      <c r="H49" s="5"/>
      <c r="I49" s="5"/>
      <c r="J49" s="5"/>
      <c r="K49" s="5"/>
      <c r="L49" s="5"/>
      <c r="M49" s="6"/>
    </row>
    <row r="50" spans="1:13">
      <c r="A50" s="4">
        <v>40</v>
      </c>
      <c r="B50" s="5">
        <f t="shared" si="4"/>
        <v>38</v>
      </c>
      <c r="C50" s="5">
        <v>32.5</v>
      </c>
      <c r="D50" s="5">
        <f t="shared" si="0"/>
        <v>33.5</v>
      </c>
      <c r="E50" s="5">
        <f t="shared" si="5"/>
        <v>-8.1999999999999993</v>
      </c>
      <c r="F50" s="5"/>
      <c r="G50" s="5"/>
      <c r="H50" s="5"/>
      <c r="I50" s="5"/>
      <c r="J50" s="5"/>
      <c r="K50" s="5"/>
      <c r="L50" s="5"/>
      <c r="M50" s="6"/>
    </row>
    <row r="51" spans="1:13">
      <c r="A51" s="4">
        <v>44</v>
      </c>
      <c r="B51" s="5">
        <f t="shared" si="4"/>
        <v>41.8</v>
      </c>
      <c r="C51" s="5">
        <v>32.700000000000003</v>
      </c>
      <c r="D51" s="5">
        <f t="shared" si="0"/>
        <v>33.700000000000003</v>
      </c>
      <c r="E51" s="5">
        <f t="shared" si="5"/>
        <v>-8.4000000000000021</v>
      </c>
      <c r="F51" s="5"/>
      <c r="G51" s="5"/>
      <c r="H51" s="5"/>
      <c r="I51" s="5"/>
      <c r="J51" s="5"/>
      <c r="K51" s="5"/>
      <c r="L51" s="5"/>
      <c r="M51" s="6"/>
    </row>
    <row r="52" spans="1:13">
      <c r="A52" s="4">
        <v>48</v>
      </c>
      <c r="B52" s="5">
        <f t="shared" si="4"/>
        <v>45.6</v>
      </c>
      <c r="C52" s="5">
        <v>32.6</v>
      </c>
      <c r="D52" s="5">
        <f t="shared" si="0"/>
        <v>33.6</v>
      </c>
      <c r="E52" s="5">
        <f t="shared" si="5"/>
        <v>-8.3000000000000007</v>
      </c>
      <c r="F52" s="5"/>
      <c r="G52" s="5"/>
      <c r="H52" s="5"/>
      <c r="I52" s="5"/>
      <c r="J52" s="5"/>
      <c r="K52" s="5"/>
      <c r="L52" s="5"/>
      <c r="M52" s="6"/>
    </row>
    <row r="53" spans="1:13">
      <c r="A53" s="4">
        <v>52</v>
      </c>
      <c r="B53" s="5">
        <f t="shared" si="4"/>
        <v>49.4</v>
      </c>
      <c r="C53" s="5">
        <v>30.6</v>
      </c>
      <c r="D53" s="5">
        <f t="shared" si="0"/>
        <v>31.6</v>
      </c>
      <c r="E53" s="5">
        <f t="shared" si="5"/>
        <v>-6.3000000000000007</v>
      </c>
      <c r="F53" s="5"/>
      <c r="G53" s="5"/>
      <c r="H53" s="5"/>
      <c r="I53" s="5"/>
      <c r="J53" s="5"/>
      <c r="K53" s="5"/>
      <c r="L53" s="5"/>
      <c r="M53" s="6"/>
    </row>
    <row r="54" spans="1:13">
      <c r="A54" s="4">
        <v>56</v>
      </c>
      <c r="B54" s="5">
        <f t="shared" si="4"/>
        <v>53.2</v>
      </c>
      <c r="C54" s="5">
        <v>32.700000000000003</v>
      </c>
      <c r="D54" s="5">
        <f t="shared" si="0"/>
        <v>33.700000000000003</v>
      </c>
      <c r="E54" s="5">
        <f t="shared" si="5"/>
        <v>-8.4000000000000021</v>
      </c>
      <c r="F54" s="5"/>
      <c r="G54" s="5"/>
      <c r="H54" s="5"/>
      <c r="I54" s="5"/>
      <c r="J54" s="5"/>
      <c r="K54" s="5"/>
      <c r="L54" s="5"/>
      <c r="M54" s="6"/>
    </row>
    <row r="55" spans="1:13">
      <c r="A55" s="4">
        <v>60</v>
      </c>
      <c r="B55" s="5">
        <f t="shared" si="4"/>
        <v>57</v>
      </c>
      <c r="C55" s="5">
        <v>33.200000000000003</v>
      </c>
      <c r="D55" s="5">
        <f t="shared" si="0"/>
        <v>34.200000000000003</v>
      </c>
      <c r="E55" s="5">
        <f t="shared" si="5"/>
        <v>-8.9000000000000021</v>
      </c>
      <c r="F55" s="5"/>
      <c r="G55" s="5"/>
      <c r="H55" s="5"/>
      <c r="I55" s="5"/>
      <c r="J55" s="5"/>
      <c r="K55" s="5"/>
      <c r="L55" s="5"/>
      <c r="M55" s="6"/>
    </row>
    <row r="56" spans="1:13">
      <c r="A56" s="4">
        <v>64</v>
      </c>
      <c r="B56" s="5">
        <f t="shared" si="4"/>
        <v>60.8</v>
      </c>
      <c r="C56" s="5">
        <v>31.4</v>
      </c>
      <c r="D56" s="5">
        <f t="shared" si="0"/>
        <v>32.4</v>
      </c>
      <c r="E56" s="5">
        <f t="shared" si="5"/>
        <v>-7.0999999999999979</v>
      </c>
      <c r="F56" s="5"/>
      <c r="G56" s="5"/>
      <c r="H56" s="5"/>
      <c r="I56" s="5"/>
      <c r="J56" s="5"/>
      <c r="K56" s="5"/>
      <c r="L56" s="5"/>
      <c r="M56" s="6"/>
    </row>
    <row r="57" spans="1:13">
      <c r="A57" s="4">
        <v>68</v>
      </c>
      <c r="B57" s="5">
        <f t="shared" si="4"/>
        <v>64.599999999999994</v>
      </c>
      <c r="C57" s="5">
        <v>29.1</v>
      </c>
      <c r="D57" s="5">
        <f t="shared" si="0"/>
        <v>30.1</v>
      </c>
      <c r="E57" s="5">
        <f t="shared" si="5"/>
        <v>-4.8000000000000007</v>
      </c>
      <c r="F57" s="5"/>
      <c r="G57" s="5"/>
      <c r="H57" s="5"/>
      <c r="I57" s="5"/>
      <c r="J57" s="5"/>
      <c r="K57" s="5"/>
      <c r="L57" s="5"/>
      <c r="M57" s="6"/>
    </row>
    <row r="58" spans="1:13">
      <c r="A58" s="4">
        <v>72</v>
      </c>
      <c r="B58" s="5">
        <f t="shared" si="4"/>
        <v>68.400000000000006</v>
      </c>
      <c r="C58" s="5">
        <v>29.4</v>
      </c>
      <c r="D58" s="5">
        <f t="shared" si="0"/>
        <v>30.4</v>
      </c>
      <c r="E58" s="5">
        <f t="shared" si="5"/>
        <v>-5.0999999999999979</v>
      </c>
      <c r="F58" s="5"/>
      <c r="G58" s="5"/>
      <c r="H58" s="5"/>
      <c r="I58" s="5"/>
      <c r="J58" s="5"/>
      <c r="K58" s="5"/>
      <c r="L58" s="5"/>
      <c r="M58" s="6"/>
    </row>
    <row r="59" spans="1:13">
      <c r="A59" s="4">
        <v>76</v>
      </c>
      <c r="B59" s="5">
        <f t="shared" si="4"/>
        <v>72.2</v>
      </c>
      <c r="C59" s="5">
        <v>26.6</v>
      </c>
      <c r="D59" s="5">
        <f t="shared" si="0"/>
        <v>27.6</v>
      </c>
      <c r="E59" s="5">
        <f t="shared" si="5"/>
        <v>-2.3000000000000007</v>
      </c>
      <c r="F59" s="5"/>
      <c r="G59" s="5"/>
      <c r="H59" s="5"/>
      <c r="I59" s="5"/>
      <c r="J59" s="5"/>
      <c r="K59" s="5"/>
      <c r="L59" s="5"/>
      <c r="M59" s="6"/>
    </row>
    <row r="60" spans="1:13">
      <c r="A60" s="4">
        <v>80</v>
      </c>
      <c r="B60" s="5">
        <f t="shared" si="4"/>
        <v>76</v>
      </c>
      <c r="C60" s="5">
        <v>25.2</v>
      </c>
      <c r="D60" s="5">
        <f t="shared" si="0"/>
        <v>26.2</v>
      </c>
      <c r="E60" s="5">
        <f t="shared" si="5"/>
        <v>-0.89999999999999858</v>
      </c>
      <c r="F60" s="5"/>
      <c r="G60" s="5"/>
      <c r="H60" s="5"/>
      <c r="I60" s="5"/>
      <c r="J60" s="5"/>
      <c r="K60" s="5"/>
      <c r="L60" s="5"/>
      <c r="M60" s="6"/>
    </row>
    <row r="61" spans="1:13">
      <c r="A61" s="4">
        <v>84</v>
      </c>
      <c r="B61" s="5">
        <f t="shared" si="4"/>
        <v>79.8</v>
      </c>
      <c r="C61" s="5">
        <v>24.5</v>
      </c>
      <c r="D61" s="5">
        <f t="shared" si="0"/>
        <v>25.5</v>
      </c>
      <c r="E61" s="5">
        <f t="shared" si="5"/>
        <v>-0.19999999999999929</v>
      </c>
      <c r="F61" s="5"/>
      <c r="G61" s="5"/>
      <c r="H61" s="5"/>
      <c r="I61" s="5"/>
      <c r="J61" s="5"/>
      <c r="K61" s="5"/>
      <c r="L61" s="5"/>
      <c r="M61" s="6"/>
    </row>
    <row r="62" spans="1:13">
      <c r="A62" s="4">
        <v>90</v>
      </c>
      <c r="B62" s="5">
        <f t="shared" si="4"/>
        <v>85.5</v>
      </c>
      <c r="C62" s="5">
        <v>21.1</v>
      </c>
      <c r="D62" s="5">
        <f t="shared" si="0"/>
        <v>22.1</v>
      </c>
      <c r="E62" s="5">
        <f t="shared" si="5"/>
        <v>3.1999999999999993</v>
      </c>
      <c r="F62" s="5" t="s">
        <v>31</v>
      </c>
      <c r="G62" s="5"/>
      <c r="H62" s="5"/>
      <c r="I62" s="5"/>
      <c r="J62" s="5"/>
      <c r="K62" s="5"/>
      <c r="L62" s="5"/>
      <c r="M62" s="6"/>
    </row>
    <row r="63" spans="1:13">
      <c r="A63" s="4">
        <v>94</v>
      </c>
      <c r="B63" s="5">
        <f t="shared" si="4"/>
        <v>89.3</v>
      </c>
      <c r="C63" s="5">
        <v>19.899999999999999</v>
      </c>
      <c r="D63" s="5">
        <f t="shared" si="0"/>
        <v>20.9</v>
      </c>
      <c r="E63" s="5">
        <f t="shared" si="5"/>
        <v>4.4000000000000021</v>
      </c>
      <c r="F63" s="5"/>
      <c r="G63" s="5"/>
      <c r="H63" s="5"/>
      <c r="I63" s="5"/>
      <c r="J63" s="5"/>
      <c r="K63" s="5"/>
      <c r="L63" s="5"/>
      <c r="M63" s="6"/>
    </row>
    <row r="64" spans="1:13">
      <c r="A64" s="4">
        <v>98</v>
      </c>
      <c r="B64" s="5">
        <f t="shared" si="4"/>
        <v>93.1</v>
      </c>
      <c r="C64" s="5">
        <v>17.899999999999999</v>
      </c>
      <c r="D64" s="5">
        <f t="shared" si="0"/>
        <v>18.899999999999999</v>
      </c>
      <c r="E64" s="5">
        <f t="shared" si="5"/>
        <v>6.4000000000000021</v>
      </c>
      <c r="F64" s="5"/>
      <c r="G64" s="5"/>
      <c r="H64" s="5"/>
      <c r="I64" s="5"/>
      <c r="J64" s="5"/>
      <c r="K64" s="5"/>
      <c r="L64" s="5"/>
      <c r="M64" s="6"/>
    </row>
    <row r="65" spans="1:13">
      <c r="A65" s="4">
        <v>102</v>
      </c>
      <c r="B65" s="5">
        <f t="shared" si="4"/>
        <v>96.9</v>
      </c>
      <c r="C65" s="5">
        <v>17.2</v>
      </c>
      <c r="D65" s="5">
        <f t="shared" si="0"/>
        <v>18.2</v>
      </c>
      <c r="E65" s="5">
        <f t="shared" si="5"/>
        <v>7.1000000000000014</v>
      </c>
      <c r="F65" s="5"/>
      <c r="G65" s="5"/>
      <c r="H65" s="5"/>
      <c r="I65" s="5"/>
      <c r="J65" s="5"/>
      <c r="K65" s="5"/>
      <c r="L65" s="5"/>
      <c r="M65" s="6"/>
    </row>
    <row r="66" spans="1:13">
      <c r="A66" s="4">
        <v>106</v>
      </c>
      <c r="B66" s="5">
        <f t="shared" si="4"/>
        <v>100.7</v>
      </c>
      <c r="C66" s="5">
        <v>16.8</v>
      </c>
      <c r="D66" s="5">
        <f t="shared" si="0"/>
        <v>17.8</v>
      </c>
      <c r="E66" s="5">
        <f t="shared" si="5"/>
        <v>7.5</v>
      </c>
      <c r="F66" s="5"/>
      <c r="G66" s="5"/>
      <c r="H66" s="5"/>
      <c r="I66" s="5"/>
      <c r="J66" s="5"/>
      <c r="K66" s="5"/>
      <c r="L66" s="5"/>
      <c r="M66" s="6"/>
    </row>
    <row r="67" spans="1:13">
      <c r="A67" s="4">
        <v>110</v>
      </c>
      <c r="B67" s="5">
        <f t="shared" si="4"/>
        <v>104.5</v>
      </c>
      <c r="C67" s="5">
        <v>16.7</v>
      </c>
      <c r="D67" s="5">
        <f t="shared" si="0"/>
        <v>17.7</v>
      </c>
      <c r="E67" s="5">
        <f t="shared" si="5"/>
        <v>7.6000000000000014</v>
      </c>
      <c r="F67" s="5"/>
      <c r="G67" s="5"/>
      <c r="H67" s="5"/>
      <c r="I67" s="5"/>
      <c r="J67" s="5"/>
      <c r="K67" s="5"/>
      <c r="L67" s="5"/>
      <c r="M67" s="6"/>
    </row>
    <row r="68" spans="1:13">
      <c r="A68" s="4">
        <v>114</v>
      </c>
      <c r="B68" s="5">
        <f t="shared" si="4"/>
        <v>108.3</v>
      </c>
      <c r="C68" s="5">
        <v>16.2</v>
      </c>
      <c r="D68" s="5">
        <f t="shared" si="0"/>
        <v>17.2</v>
      </c>
      <c r="E68" s="5">
        <f t="shared" si="5"/>
        <v>8.1000000000000014</v>
      </c>
      <c r="F68" s="5"/>
      <c r="G68" s="5"/>
      <c r="H68" s="5"/>
      <c r="I68" s="5"/>
      <c r="J68" s="5"/>
      <c r="K68" s="5"/>
      <c r="L68" s="5"/>
      <c r="M68" s="6"/>
    </row>
    <row r="69" spans="1:13">
      <c r="A69" s="4">
        <v>118</v>
      </c>
      <c r="B69" s="5">
        <f t="shared" si="4"/>
        <v>112.1</v>
      </c>
      <c r="C69" s="5">
        <v>14</v>
      </c>
      <c r="D69" s="5">
        <f t="shared" si="0"/>
        <v>15</v>
      </c>
      <c r="E69" s="5">
        <f t="shared" si="5"/>
        <v>10.3</v>
      </c>
      <c r="F69" s="5"/>
      <c r="G69" s="5"/>
      <c r="H69" s="5"/>
      <c r="I69" s="5"/>
      <c r="J69" s="5"/>
      <c r="K69" s="5"/>
      <c r="L69" s="5"/>
      <c r="M69" s="6"/>
    </row>
    <row r="70" spans="1:13">
      <c r="A70" s="4">
        <v>122</v>
      </c>
      <c r="B70" s="5">
        <f t="shared" si="4"/>
        <v>115.9</v>
      </c>
      <c r="C70" s="5">
        <v>12.2</v>
      </c>
      <c r="D70" s="5">
        <f t="shared" si="0"/>
        <v>13.2</v>
      </c>
      <c r="E70" s="5">
        <f t="shared" si="5"/>
        <v>12.100000000000001</v>
      </c>
      <c r="F70" s="5"/>
      <c r="G70" s="5"/>
      <c r="H70" s="5"/>
      <c r="I70" s="5"/>
      <c r="J70" s="5"/>
      <c r="K70" s="5"/>
      <c r="L70" s="5"/>
      <c r="M70" s="6"/>
    </row>
    <row r="71" spans="1:13">
      <c r="A71" s="4">
        <v>126</v>
      </c>
      <c r="B71" s="5">
        <f t="shared" si="4"/>
        <v>119.7</v>
      </c>
      <c r="C71" s="5">
        <v>10.199999999999999</v>
      </c>
      <c r="D71" s="5">
        <f t="shared" si="0"/>
        <v>11.2</v>
      </c>
      <c r="E71" s="5">
        <f t="shared" si="5"/>
        <v>14.100000000000001</v>
      </c>
      <c r="F71" s="5"/>
      <c r="G71" s="5"/>
      <c r="H71" s="5"/>
      <c r="I71" s="5"/>
      <c r="J71" s="5"/>
      <c r="K71" s="5"/>
      <c r="L71" s="5"/>
      <c r="M71" s="6"/>
    </row>
    <row r="72" spans="1:13" ht="15.75" thickBot="1">
      <c r="A72" s="7">
        <v>130</v>
      </c>
      <c r="B72" s="8">
        <f t="shared" si="4"/>
        <v>123.5</v>
      </c>
      <c r="C72" s="8"/>
      <c r="D72" s="8"/>
      <c r="E72" s="8"/>
      <c r="F72" s="8" t="s">
        <v>130</v>
      </c>
      <c r="G72" s="8"/>
      <c r="H72" s="8"/>
      <c r="I72" s="8"/>
      <c r="J72" s="8"/>
      <c r="K72" s="8"/>
      <c r="L72" s="8"/>
      <c r="M72" s="9"/>
    </row>
  </sheetData>
  <mergeCells count="4">
    <mergeCell ref="O39:P39"/>
    <mergeCell ref="A33:M33"/>
    <mergeCell ref="R33:S33"/>
    <mergeCell ref="O33:P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68"/>
  <sheetViews>
    <sheetView topLeftCell="A3" zoomScaleNormal="100" workbookViewId="0">
      <selection activeCell="U13" sqref="U13"/>
    </sheetView>
  </sheetViews>
  <sheetFormatPr defaultRowHeight="15"/>
  <cols>
    <col min="1" max="1" width="11.42578125" style="82" customWidth="1"/>
    <col min="2" max="2" width="9.28515625" style="82" bestFit="1" customWidth="1"/>
    <col min="3" max="3" width="9.140625" style="82"/>
    <col min="4" max="5" width="9.28515625" style="82" bestFit="1" customWidth="1"/>
    <col min="6" max="6" width="9.140625" style="82" customWidth="1"/>
    <col min="7" max="7" width="9.85546875" style="82" bestFit="1" customWidth="1"/>
    <col min="8" max="9" width="9.28515625" style="82" bestFit="1" customWidth="1"/>
    <col min="10" max="11" width="9.140625" style="82"/>
    <col min="12" max="12" width="16.85546875" style="82" customWidth="1"/>
    <col min="13" max="13" width="16.42578125" style="82" customWidth="1"/>
    <col min="14" max="14" width="9.28515625" style="82" bestFit="1" customWidth="1"/>
    <col min="15" max="18" width="9.140625" style="82"/>
    <col min="19" max="19" width="19.28515625" style="82" customWidth="1"/>
    <col min="20" max="256" width="9.140625" style="82"/>
    <col min="257" max="257" width="11.42578125" style="82" customWidth="1"/>
    <col min="258" max="261" width="9.140625" style="82"/>
    <col min="262" max="262" width="9.140625" style="82" customWidth="1"/>
    <col min="263" max="267" width="9.140625" style="82"/>
    <col min="268" max="268" width="16.85546875" style="82" customWidth="1"/>
    <col min="269" max="269" width="16.42578125" style="82" customWidth="1"/>
    <col min="270" max="270" width="9.28515625" style="82" bestFit="1" customWidth="1"/>
    <col min="271" max="274" width="9.140625" style="82"/>
    <col min="275" max="275" width="19.28515625" style="82" customWidth="1"/>
    <col min="276" max="512" width="9.140625" style="82"/>
    <col min="513" max="513" width="11.42578125" style="82" customWidth="1"/>
    <col min="514" max="517" width="9.140625" style="82"/>
    <col min="518" max="518" width="9.140625" style="82" customWidth="1"/>
    <col min="519" max="523" width="9.140625" style="82"/>
    <col min="524" max="524" width="16.85546875" style="82" customWidth="1"/>
    <col min="525" max="525" width="16.42578125" style="82" customWidth="1"/>
    <col min="526" max="526" width="9.28515625" style="82" bestFit="1" customWidth="1"/>
    <col min="527" max="530" width="9.140625" style="82"/>
    <col min="531" max="531" width="19.28515625" style="82" customWidth="1"/>
    <col min="532" max="768" width="9.140625" style="82"/>
    <col min="769" max="769" width="11.42578125" style="82" customWidth="1"/>
    <col min="770" max="773" width="9.140625" style="82"/>
    <col min="774" max="774" width="9.140625" style="82" customWidth="1"/>
    <col min="775" max="779" width="9.140625" style="82"/>
    <col min="780" max="780" width="16.85546875" style="82" customWidth="1"/>
    <col min="781" max="781" width="16.42578125" style="82" customWidth="1"/>
    <col min="782" max="782" width="9.28515625" style="82" bestFit="1" customWidth="1"/>
    <col min="783" max="786" width="9.140625" style="82"/>
    <col min="787" max="787" width="19.28515625" style="82" customWidth="1"/>
    <col min="788" max="1024" width="9.140625" style="82"/>
    <col min="1025" max="1025" width="11.42578125" style="82" customWidth="1"/>
    <col min="1026" max="1029" width="9.140625" style="82"/>
    <col min="1030" max="1030" width="9.140625" style="82" customWidth="1"/>
    <col min="1031" max="1035" width="9.140625" style="82"/>
    <col min="1036" max="1036" width="16.85546875" style="82" customWidth="1"/>
    <col min="1037" max="1037" width="16.42578125" style="82" customWidth="1"/>
    <col min="1038" max="1038" width="9.28515625" style="82" bestFit="1" customWidth="1"/>
    <col min="1039" max="1042" width="9.140625" style="82"/>
    <col min="1043" max="1043" width="19.28515625" style="82" customWidth="1"/>
    <col min="1044" max="1280" width="9.140625" style="82"/>
    <col min="1281" max="1281" width="11.42578125" style="82" customWidth="1"/>
    <col min="1282" max="1285" width="9.140625" style="82"/>
    <col min="1286" max="1286" width="9.140625" style="82" customWidth="1"/>
    <col min="1287" max="1291" width="9.140625" style="82"/>
    <col min="1292" max="1292" width="16.85546875" style="82" customWidth="1"/>
    <col min="1293" max="1293" width="16.42578125" style="82" customWidth="1"/>
    <col min="1294" max="1294" width="9.28515625" style="82" bestFit="1" customWidth="1"/>
    <col min="1295" max="1298" width="9.140625" style="82"/>
    <col min="1299" max="1299" width="19.28515625" style="82" customWidth="1"/>
    <col min="1300" max="1536" width="9.140625" style="82"/>
    <col min="1537" max="1537" width="11.42578125" style="82" customWidth="1"/>
    <col min="1538" max="1541" width="9.140625" style="82"/>
    <col min="1542" max="1542" width="9.140625" style="82" customWidth="1"/>
    <col min="1543" max="1547" width="9.140625" style="82"/>
    <col min="1548" max="1548" width="16.85546875" style="82" customWidth="1"/>
    <col min="1549" max="1549" width="16.42578125" style="82" customWidth="1"/>
    <col min="1550" max="1550" width="9.28515625" style="82" bestFit="1" customWidth="1"/>
    <col min="1551" max="1554" width="9.140625" style="82"/>
    <col min="1555" max="1555" width="19.28515625" style="82" customWidth="1"/>
    <col min="1556" max="1792" width="9.140625" style="82"/>
    <col min="1793" max="1793" width="11.42578125" style="82" customWidth="1"/>
    <col min="1794" max="1797" width="9.140625" style="82"/>
    <col min="1798" max="1798" width="9.140625" style="82" customWidth="1"/>
    <col min="1799" max="1803" width="9.140625" style="82"/>
    <col min="1804" max="1804" width="16.85546875" style="82" customWidth="1"/>
    <col min="1805" max="1805" width="16.42578125" style="82" customWidth="1"/>
    <col min="1806" max="1806" width="9.28515625" style="82" bestFit="1" customWidth="1"/>
    <col min="1807" max="1810" width="9.140625" style="82"/>
    <col min="1811" max="1811" width="19.28515625" style="82" customWidth="1"/>
    <col min="1812" max="2048" width="9.140625" style="82"/>
    <col min="2049" max="2049" width="11.42578125" style="82" customWidth="1"/>
    <col min="2050" max="2053" width="9.140625" style="82"/>
    <col min="2054" max="2054" width="9.140625" style="82" customWidth="1"/>
    <col min="2055" max="2059" width="9.140625" style="82"/>
    <col min="2060" max="2060" width="16.85546875" style="82" customWidth="1"/>
    <col min="2061" max="2061" width="16.42578125" style="82" customWidth="1"/>
    <col min="2062" max="2062" width="9.28515625" style="82" bestFit="1" customWidth="1"/>
    <col min="2063" max="2066" width="9.140625" style="82"/>
    <col min="2067" max="2067" width="19.28515625" style="82" customWidth="1"/>
    <col min="2068" max="2304" width="9.140625" style="82"/>
    <col min="2305" max="2305" width="11.42578125" style="82" customWidth="1"/>
    <col min="2306" max="2309" width="9.140625" style="82"/>
    <col min="2310" max="2310" width="9.140625" style="82" customWidth="1"/>
    <col min="2311" max="2315" width="9.140625" style="82"/>
    <col min="2316" max="2316" width="16.85546875" style="82" customWidth="1"/>
    <col min="2317" max="2317" width="16.42578125" style="82" customWidth="1"/>
    <col min="2318" max="2318" width="9.28515625" style="82" bestFit="1" customWidth="1"/>
    <col min="2319" max="2322" width="9.140625" style="82"/>
    <col min="2323" max="2323" width="19.28515625" style="82" customWidth="1"/>
    <col min="2324" max="2560" width="9.140625" style="82"/>
    <col min="2561" max="2561" width="11.42578125" style="82" customWidth="1"/>
    <col min="2562" max="2565" width="9.140625" style="82"/>
    <col min="2566" max="2566" width="9.140625" style="82" customWidth="1"/>
    <col min="2567" max="2571" width="9.140625" style="82"/>
    <col min="2572" max="2572" width="16.85546875" style="82" customWidth="1"/>
    <col min="2573" max="2573" width="16.42578125" style="82" customWidth="1"/>
    <col min="2574" max="2574" width="9.28515625" style="82" bestFit="1" customWidth="1"/>
    <col min="2575" max="2578" width="9.140625" style="82"/>
    <col min="2579" max="2579" width="19.28515625" style="82" customWidth="1"/>
    <col min="2580" max="2816" width="9.140625" style="82"/>
    <col min="2817" max="2817" width="11.42578125" style="82" customWidth="1"/>
    <col min="2818" max="2821" width="9.140625" style="82"/>
    <col min="2822" max="2822" width="9.140625" style="82" customWidth="1"/>
    <col min="2823" max="2827" width="9.140625" style="82"/>
    <col min="2828" max="2828" width="16.85546875" style="82" customWidth="1"/>
    <col min="2829" max="2829" width="16.42578125" style="82" customWidth="1"/>
    <col min="2830" max="2830" width="9.28515625" style="82" bestFit="1" customWidth="1"/>
    <col min="2831" max="2834" width="9.140625" style="82"/>
    <col min="2835" max="2835" width="19.28515625" style="82" customWidth="1"/>
    <col min="2836" max="3072" width="9.140625" style="82"/>
    <col min="3073" max="3073" width="11.42578125" style="82" customWidth="1"/>
    <col min="3074" max="3077" width="9.140625" style="82"/>
    <col min="3078" max="3078" width="9.140625" style="82" customWidth="1"/>
    <col min="3079" max="3083" width="9.140625" style="82"/>
    <col min="3084" max="3084" width="16.85546875" style="82" customWidth="1"/>
    <col min="3085" max="3085" width="16.42578125" style="82" customWidth="1"/>
    <col min="3086" max="3086" width="9.28515625" style="82" bestFit="1" customWidth="1"/>
    <col min="3087" max="3090" width="9.140625" style="82"/>
    <col min="3091" max="3091" width="19.28515625" style="82" customWidth="1"/>
    <col min="3092" max="3328" width="9.140625" style="82"/>
    <col min="3329" max="3329" width="11.42578125" style="82" customWidth="1"/>
    <col min="3330" max="3333" width="9.140625" style="82"/>
    <col min="3334" max="3334" width="9.140625" style="82" customWidth="1"/>
    <col min="3335" max="3339" width="9.140625" style="82"/>
    <col min="3340" max="3340" width="16.85546875" style="82" customWidth="1"/>
    <col min="3341" max="3341" width="16.42578125" style="82" customWidth="1"/>
    <col min="3342" max="3342" width="9.28515625" style="82" bestFit="1" customWidth="1"/>
    <col min="3343" max="3346" width="9.140625" style="82"/>
    <col min="3347" max="3347" width="19.28515625" style="82" customWidth="1"/>
    <col min="3348" max="3584" width="9.140625" style="82"/>
    <col min="3585" max="3585" width="11.42578125" style="82" customWidth="1"/>
    <col min="3586" max="3589" width="9.140625" style="82"/>
    <col min="3590" max="3590" width="9.140625" style="82" customWidth="1"/>
    <col min="3591" max="3595" width="9.140625" style="82"/>
    <col min="3596" max="3596" width="16.85546875" style="82" customWidth="1"/>
    <col min="3597" max="3597" width="16.42578125" style="82" customWidth="1"/>
    <col min="3598" max="3598" width="9.28515625" style="82" bestFit="1" customWidth="1"/>
    <col min="3599" max="3602" width="9.140625" style="82"/>
    <col min="3603" max="3603" width="19.28515625" style="82" customWidth="1"/>
    <col min="3604" max="3840" width="9.140625" style="82"/>
    <col min="3841" max="3841" width="11.42578125" style="82" customWidth="1"/>
    <col min="3842" max="3845" width="9.140625" style="82"/>
    <col min="3846" max="3846" width="9.140625" style="82" customWidth="1"/>
    <col min="3847" max="3851" width="9.140625" style="82"/>
    <col min="3852" max="3852" width="16.85546875" style="82" customWidth="1"/>
    <col min="3853" max="3853" width="16.42578125" style="82" customWidth="1"/>
    <col min="3854" max="3854" width="9.28515625" style="82" bestFit="1" customWidth="1"/>
    <col min="3855" max="3858" width="9.140625" style="82"/>
    <col min="3859" max="3859" width="19.28515625" style="82" customWidth="1"/>
    <col min="3860" max="4096" width="9.140625" style="82"/>
    <col min="4097" max="4097" width="11.42578125" style="82" customWidth="1"/>
    <col min="4098" max="4101" width="9.140625" style="82"/>
    <col min="4102" max="4102" width="9.140625" style="82" customWidth="1"/>
    <col min="4103" max="4107" width="9.140625" style="82"/>
    <col min="4108" max="4108" width="16.85546875" style="82" customWidth="1"/>
    <col min="4109" max="4109" width="16.42578125" style="82" customWidth="1"/>
    <col min="4110" max="4110" width="9.28515625" style="82" bestFit="1" customWidth="1"/>
    <col min="4111" max="4114" width="9.140625" style="82"/>
    <col min="4115" max="4115" width="19.28515625" style="82" customWidth="1"/>
    <col min="4116" max="4352" width="9.140625" style="82"/>
    <col min="4353" max="4353" width="11.42578125" style="82" customWidth="1"/>
    <col min="4354" max="4357" width="9.140625" style="82"/>
    <col min="4358" max="4358" width="9.140625" style="82" customWidth="1"/>
    <col min="4359" max="4363" width="9.140625" style="82"/>
    <col min="4364" max="4364" width="16.85546875" style="82" customWidth="1"/>
    <col min="4365" max="4365" width="16.42578125" style="82" customWidth="1"/>
    <col min="4366" max="4366" width="9.28515625" style="82" bestFit="1" customWidth="1"/>
    <col min="4367" max="4370" width="9.140625" style="82"/>
    <col min="4371" max="4371" width="19.28515625" style="82" customWidth="1"/>
    <col min="4372" max="4608" width="9.140625" style="82"/>
    <col min="4609" max="4609" width="11.42578125" style="82" customWidth="1"/>
    <col min="4610" max="4613" width="9.140625" style="82"/>
    <col min="4614" max="4614" width="9.140625" style="82" customWidth="1"/>
    <col min="4615" max="4619" width="9.140625" style="82"/>
    <col min="4620" max="4620" width="16.85546875" style="82" customWidth="1"/>
    <col min="4621" max="4621" width="16.42578125" style="82" customWidth="1"/>
    <col min="4622" max="4622" width="9.28515625" style="82" bestFit="1" customWidth="1"/>
    <col min="4623" max="4626" width="9.140625" style="82"/>
    <col min="4627" max="4627" width="19.28515625" style="82" customWidth="1"/>
    <col min="4628" max="4864" width="9.140625" style="82"/>
    <col min="4865" max="4865" width="11.42578125" style="82" customWidth="1"/>
    <col min="4866" max="4869" width="9.140625" style="82"/>
    <col min="4870" max="4870" width="9.140625" style="82" customWidth="1"/>
    <col min="4871" max="4875" width="9.140625" style="82"/>
    <col min="4876" max="4876" width="16.85546875" style="82" customWidth="1"/>
    <col min="4877" max="4877" width="16.42578125" style="82" customWidth="1"/>
    <col min="4878" max="4878" width="9.28515625" style="82" bestFit="1" customWidth="1"/>
    <col min="4879" max="4882" width="9.140625" style="82"/>
    <col min="4883" max="4883" width="19.28515625" style="82" customWidth="1"/>
    <col min="4884" max="5120" width="9.140625" style="82"/>
    <col min="5121" max="5121" width="11.42578125" style="82" customWidth="1"/>
    <col min="5122" max="5125" width="9.140625" style="82"/>
    <col min="5126" max="5126" width="9.140625" style="82" customWidth="1"/>
    <col min="5127" max="5131" width="9.140625" style="82"/>
    <col min="5132" max="5132" width="16.85546875" style="82" customWidth="1"/>
    <col min="5133" max="5133" width="16.42578125" style="82" customWidth="1"/>
    <col min="5134" max="5134" width="9.28515625" style="82" bestFit="1" customWidth="1"/>
    <col min="5135" max="5138" width="9.140625" style="82"/>
    <col min="5139" max="5139" width="19.28515625" style="82" customWidth="1"/>
    <col min="5140" max="5376" width="9.140625" style="82"/>
    <col min="5377" max="5377" width="11.42578125" style="82" customWidth="1"/>
    <col min="5378" max="5381" width="9.140625" style="82"/>
    <col min="5382" max="5382" width="9.140625" style="82" customWidth="1"/>
    <col min="5383" max="5387" width="9.140625" style="82"/>
    <col min="5388" max="5388" width="16.85546875" style="82" customWidth="1"/>
    <col min="5389" max="5389" width="16.42578125" style="82" customWidth="1"/>
    <col min="5390" max="5390" width="9.28515625" style="82" bestFit="1" customWidth="1"/>
    <col min="5391" max="5394" width="9.140625" style="82"/>
    <col min="5395" max="5395" width="19.28515625" style="82" customWidth="1"/>
    <col min="5396" max="5632" width="9.140625" style="82"/>
    <col min="5633" max="5633" width="11.42578125" style="82" customWidth="1"/>
    <col min="5634" max="5637" width="9.140625" style="82"/>
    <col min="5638" max="5638" width="9.140625" style="82" customWidth="1"/>
    <col min="5639" max="5643" width="9.140625" style="82"/>
    <col min="5644" max="5644" width="16.85546875" style="82" customWidth="1"/>
    <col min="5645" max="5645" width="16.42578125" style="82" customWidth="1"/>
    <col min="5646" max="5646" width="9.28515625" style="82" bestFit="1" customWidth="1"/>
    <col min="5647" max="5650" width="9.140625" style="82"/>
    <col min="5651" max="5651" width="19.28515625" style="82" customWidth="1"/>
    <col min="5652" max="5888" width="9.140625" style="82"/>
    <col min="5889" max="5889" width="11.42578125" style="82" customWidth="1"/>
    <col min="5890" max="5893" width="9.140625" style="82"/>
    <col min="5894" max="5894" width="9.140625" style="82" customWidth="1"/>
    <col min="5895" max="5899" width="9.140625" style="82"/>
    <col min="5900" max="5900" width="16.85546875" style="82" customWidth="1"/>
    <col min="5901" max="5901" width="16.42578125" style="82" customWidth="1"/>
    <col min="5902" max="5902" width="9.28515625" style="82" bestFit="1" customWidth="1"/>
    <col min="5903" max="5906" width="9.140625" style="82"/>
    <col min="5907" max="5907" width="19.28515625" style="82" customWidth="1"/>
    <col min="5908" max="6144" width="9.140625" style="82"/>
    <col min="6145" max="6145" width="11.42578125" style="82" customWidth="1"/>
    <col min="6146" max="6149" width="9.140625" style="82"/>
    <col min="6150" max="6150" width="9.140625" style="82" customWidth="1"/>
    <col min="6151" max="6155" width="9.140625" style="82"/>
    <col min="6156" max="6156" width="16.85546875" style="82" customWidth="1"/>
    <col min="6157" max="6157" width="16.42578125" style="82" customWidth="1"/>
    <col min="6158" max="6158" width="9.28515625" style="82" bestFit="1" customWidth="1"/>
    <col min="6159" max="6162" width="9.140625" style="82"/>
    <col min="6163" max="6163" width="19.28515625" style="82" customWidth="1"/>
    <col min="6164" max="6400" width="9.140625" style="82"/>
    <col min="6401" max="6401" width="11.42578125" style="82" customWidth="1"/>
    <col min="6402" max="6405" width="9.140625" style="82"/>
    <col min="6406" max="6406" width="9.140625" style="82" customWidth="1"/>
    <col min="6407" max="6411" width="9.140625" style="82"/>
    <col min="6412" max="6412" width="16.85546875" style="82" customWidth="1"/>
    <col min="6413" max="6413" width="16.42578125" style="82" customWidth="1"/>
    <col min="6414" max="6414" width="9.28515625" style="82" bestFit="1" customWidth="1"/>
    <col min="6415" max="6418" width="9.140625" style="82"/>
    <col min="6419" max="6419" width="19.28515625" style="82" customWidth="1"/>
    <col min="6420" max="6656" width="9.140625" style="82"/>
    <col min="6657" max="6657" width="11.42578125" style="82" customWidth="1"/>
    <col min="6658" max="6661" width="9.140625" style="82"/>
    <col min="6662" max="6662" width="9.140625" style="82" customWidth="1"/>
    <col min="6663" max="6667" width="9.140625" style="82"/>
    <col min="6668" max="6668" width="16.85546875" style="82" customWidth="1"/>
    <col min="6669" max="6669" width="16.42578125" style="82" customWidth="1"/>
    <col min="6670" max="6670" width="9.28515625" style="82" bestFit="1" customWidth="1"/>
    <col min="6671" max="6674" width="9.140625" style="82"/>
    <col min="6675" max="6675" width="19.28515625" style="82" customWidth="1"/>
    <col min="6676" max="6912" width="9.140625" style="82"/>
    <col min="6913" max="6913" width="11.42578125" style="82" customWidth="1"/>
    <col min="6914" max="6917" width="9.140625" style="82"/>
    <col min="6918" max="6918" width="9.140625" style="82" customWidth="1"/>
    <col min="6919" max="6923" width="9.140625" style="82"/>
    <col min="6924" max="6924" width="16.85546875" style="82" customWidth="1"/>
    <col min="6925" max="6925" width="16.42578125" style="82" customWidth="1"/>
    <col min="6926" max="6926" width="9.28515625" style="82" bestFit="1" customWidth="1"/>
    <col min="6927" max="6930" width="9.140625" style="82"/>
    <col min="6931" max="6931" width="19.28515625" style="82" customWidth="1"/>
    <col min="6932" max="7168" width="9.140625" style="82"/>
    <col min="7169" max="7169" width="11.42578125" style="82" customWidth="1"/>
    <col min="7170" max="7173" width="9.140625" style="82"/>
    <col min="7174" max="7174" width="9.140625" style="82" customWidth="1"/>
    <col min="7175" max="7179" width="9.140625" style="82"/>
    <col min="7180" max="7180" width="16.85546875" style="82" customWidth="1"/>
    <col min="7181" max="7181" width="16.42578125" style="82" customWidth="1"/>
    <col min="7182" max="7182" width="9.28515625" style="82" bestFit="1" customWidth="1"/>
    <col min="7183" max="7186" width="9.140625" style="82"/>
    <col min="7187" max="7187" width="19.28515625" style="82" customWidth="1"/>
    <col min="7188" max="7424" width="9.140625" style="82"/>
    <col min="7425" max="7425" width="11.42578125" style="82" customWidth="1"/>
    <col min="7426" max="7429" width="9.140625" style="82"/>
    <col min="7430" max="7430" width="9.140625" style="82" customWidth="1"/>
    <col min="7431" max="7435" width="9.140625" style="82"/>
    <col min="7436" max="7436" width="16.85546875" style="82" customWidth="1"/>
    <col min="7437" max="7437" width="16.42578125" style="82" customWidth="1"/>
    <col min="7438" max="7438" width="9.28515625" style="82" bestFit="1" customWidth="1"/>
    <col min="7439" max="7442" width="9.140625" style="82"/>
    <col min="7443" max="7443" width="19.28515625" style="82" customWidth="1"/>
    <col min="7444" max="7680" width="9.140625" style="82"/>
    <col min="7681" max="7681" width="11.42578125" style="82" customWidth="1"/>
    <col min="7682" max="7685" width="9.140625" style="82"/>
    <col min="7686" max="7686" width="9.140625" style="82" customWidth="1"/>
    <col min="7687" max="7691" width="9.140625" style="82"/>
    <col min="7692" max="7692" width="16.85546875" style="82" customWidth="1"/>
    <col min="7693" max="7693" width="16.42578125" style="82" customWidth="1"/>
    <col min="7694" max="7694" width="9.28515625" style="82" bestFit="1" customWidth="1"/>
    <col min="7695" max="7698" width="9.140625" style="82"/>
    <col min="7699" max="7699" width="19.28515625" style="82" customWidth="1"/>
    <col min="7700" max="7936" width="9.140625" style="82"/>
    <col min="7937" max="7937" width="11.42578125" style="82" customWidth="1"/>
    <col min="7938" max="7941" width="9.140625" style="82"/>
    <col min="7942" max="7942" width="9.140625" style="82" customWidth="1"/>
    <col min="7943" max="7947" width="9.140625" style="82"/>
    <col min="7948" max="7948" width="16.85546875" style="82" customWidth="1"/>
    <col min="7949" max="7949" width="16.42578125" style="82" customWidth="1"/>
    <col min="7950" max="7950" width="9.28515625" style="82" bestFit="1" customWidth="1"/>
    <col min="7951" max="7954" width="9.140625" style="82"/>
    <col min="7955" max="7955" width="19.28515625" style="82" customWidth="1"/>
    <col min="7956" max="8192" width="9.140625" style="82"/>
    <col min="8193" max="8193" width="11.42578125" style="82" customWidth="1"/>
    <col min="8194" max="8197" width="9.140625" style="82"/>
    <col min="8198" max="8198" width="9.140625" style="82" customWidth="1"/>
    <col min="8199" max="8203" width="9.140625" style="82"/>
    <col min="8204" max="8204" width="16.85546875" style="82" customWidth="1"/>
    <col min="8205" max="8205" width="16.42578125" style="82" customWidth="1"/>
    <col min="8206" max="8206" width="9.28515625" style="82" bestFit="1" customWidth="1"/>
    <col min="8207" max="8210" width="9.140625" style="82"/>
    <col min="8211" max="8211" width="19.28515625" style="82" customWidth="1"/>
    <col min="8212" max="8448" width="9.140625" style="82"/>
    <col min="8449" max="8449" width="11.42578125" style="82" customWidth="1"/>
    <col min="8450" max="8453" width="9.140625" style="82"/>
    <col min="8454" max="8454" width="9.140625" style="82" customWidth="1"/>
    <col min="8455" max="8459" width="9.140625" style="82"/>
    <col min="8460" max="8460" width="16.85546875" style="82" customWidth="1"/>
    <col min="8461" max="8461" width="16.42578125" style="82" customWidth="1"/>
    <col min="8462" max="8462" width="9.28515625" style="82" bestFit="1" customWidth="1"/>
    <col min="8463" max="8466" width="9.140625" style="82"/>
    <col min="8467" max="8467" width="19.28515625" style="82" customWidth="1"/>
    <col min="8468" max="8704" width="9.140625" style="82"/>
    <col min="8705" max="8705" width="11.42578125" style="82" customWidth="1"/>
    <col min="8706" max="8709" width="9.140625" style="82"/>
    <col min="8710" max="8710" width="9.140625" style="82" customWidth="1"/>
    <col min="8711" max="8715" width="9.140625" style="82"/>
    <col min="8716" max="8716" width="16.85546875" style="82" customWidth="1"/>
    <col min="8717" max="8717" width="16.42578125" style="82" customWidth="1"/>
    <col min="8718" max="8718" width="9.28515625" style="82" bestFit="1" customWidth="1"/>
    <col min="8719" max="8722" width="9.140625" style="82"/>
    <col min="8723" max="8723" width="19.28515625" style="82" customWidth="1"/>
    <col min="8724" max="8960" width="9.140625" style="82"/>
    <col min="8961" max="8961" width="11.42578125" style="82" customWidth="1"/>
    <col min="8962" max="8965" width="9.140625" style="82"/>
    <col min="8966" max="8966" width="9.140625" style="82" customWidth="1"/>
    <col min="8967" max="8971" width="9.140625" style="82"/>
    <col min="8972" max="8972" width="16.85546875" style="82" customWidth="1"/>
    <col min="8973" max="8973" width="16.42578125" style="82" customWidth="1"/>
    <col min="8974" max="8974" width="9.28515625" style="82" bestFit="1" customWidth="1"/>
    <col min="8975" max="8978" width="9.140625" style="82"/>
    <col min="8979" max="8979" width="19.28515625" style="82" customWidth="1"/>
    <col min="8980" max="9216" width="9.140625" style="82"/>
    <col min="9217" max="9217" width="11.42578125" style="82" customWidth="1"/>
    <col min="9218" max="9221" width="9.140625" style="82"/>
    <col min="9222" max="9222" width="9.140625" style="82" customWidth="1"/>
    <col min="9223" max="9227" width="9.140625" style="82"/>
    <col min="9228" max="9228" width="16.85546875" style="82" customWidth="1"/>
    <col min="9229" max="9229" width="16.42578125" style="82" customWidth="1"/>
    <col min="9230" max="9230" width="9.28515625" style="82" bestFit="1" customWidth="1"/>
    <col min="9231" max="9234" width="9.140625" style="82"/>
    <col min="9235" max="9235" width="19.28515625" style="82" customWidth="1"/>
    <col min="9236" max="9472" width="9.140625" style="82"/>
    <col min="9473" max="9473" width="11.42578125" style="82" customWidth="1"/>
    <col min="9474" max="9477" width="9.140625" style="82"/>
    <col min="9478" max="9478" width="9.140625" style="82" customWidth="1"/>
    <col min="9479" max="9483" width="9.140625" style="82"/>
    <col min="9484" max="9484" width="16.85546875" style="82" customWidth="1"/>
    <col min="9485" max="9485" width="16.42578125" style="82" customWidth="1"/>
    <col min="9486" max="9486" width="9.28515625" style="82" bestFit="1" customWidth="1"/>
    <col min="9487" max="9490" width="9.140625" style="82"/>
    <col min="9491" max="9491" width="19.28515625" style="82" customWidth="1"/>
    <col min="9492" max="9728" width="9.140625" style="82"/>
    <col min="9729" max="9729" width="11.42578125" style="82" customWidth="1"/>
    <col min="9730" max="9733" width="9.140625" style="82"/>
    <col min="9734" max="9734" width="9.140625" style="82" customWidth="1"/>
    <col min="9735" max="9739" width="9.140625" style="82"/>
    <col min="9740" max="9740" width="16.85546875" style="82" customWidth="1"/>
    <col min="9741" max="9741" width="16.42578125" style="82" customWidth="1"/>
    <col min="9742" max="9742" width="9.28515625" style="82" bestFit="1" customWidth="1"/>
    <col min="9743" max="9746" width="9.140625" style="82"/>
    <col min="9747" max="9747" width="19.28515625" style="82" customWidth="1"/>
    <col min="9748" max="9984" width="9.140625" style="82"/>
    <col min="9985" max="9985" width="11.42578125" style="82" customWidth="1"/>
    <col min="9986" max="9989" width="9.140625" style="82"/>
    <col min="9990" max="9990" width="9.140625" style="82" customWidth="1"/>
    <col min="9991" max="9995" width="9.140625" style="82"/>
    <col min="9996" max="9996" width="16.85546875" style="82" customWidth="1"/>
    <col min="9997" max="9997" width="16.42578125" style="82" customWidth="1"/>
    <col min="9998" max="9998" width="9.28515625" style="82" bestFit="1" customWidth="1"/>
    <col min="9999" max="10002" width="9.140625" style="82"/>
    <col min="10003" max="10003" width="19.28515625" style="82" customWidth="1"/>
    <col min="10004" max="10240" width="9.140625" style="82"/>
    <col min="10241" max="10241" width="11.42578125" style="82" customWidth="1"/>
    <col min="10242" max="10245" width="9.140625" style="82"/>
    <col min="10246" max="10246" width="9.140625" style="82" customWidth="1"/>
    <col min="10247" max="10251" width="9.140625" style="82"/>
    <col min="10252" max="10252" width="16.85546875" style="82" customWidth="1"/>
    <col min="10253" max="10253" width="16.42578125" style="82" customWidth="1"/>
    <col min="10254" max="10254" width="9.28515625" style="82" bestFit="1" customWidth="1"/>
    <col min="10255" max="10258" width="9.140625" style="82"/>
    <col min="10259" max="10259" width="19.28515625" style="82" customWidth="1"/>
    <col min="10260" max="10496" width="9.140625" style="82"/>
    <col min="10497" max="10497" width="11.42578125" style="82" customWidth="1"/>
    <col min="10498" max="10501" width="9.140625" style="82"/>
    <col min="10502" max="10502" width="9.140625" style="82" customWidth="1"/>
    <col min="10503" max="10507" width="9.140625" style="82"/>
    <col min="10508" max="10508" width="16.85546875" style="82" customWidth="1"/>
    <col min="10509" max="10509" width="16.42578125" style="82" customWidth="1"/>
    <col min="10510" max="10510" width="9.28515625" style="82" bestFit="1" customWidth="1"/>
    <col min="10511" max="10514" width="9.140625" style="82"/>
    <col min="10515" max="10515" width="19.28515625" style="82" customWidth="1"/>
    <col min="10516" max="10752" width="9.140625" style="82"/>
    <col min="10753" max="10753" width="11.42578125" style="82" customWidth="1"/>
    <col min="10754" max="10757" width="9.140625" style="82"/>
    <col min="10758" max="10758" width="9.140625" style="82" customWidth="1"/>
    <col min="10759" max="10763" width="9.140625" style="82"/>
    <col min="10764" max="10764" width="16.85546875" style="82" customWidth="1"/>
    <col min="10765" max="10765" width="16.42578125" style="82" customWidth="1"/>
    <col min="10766" max="10766" width="9.28515625" style="82" bestFit="1" customWidth="1"/>
    <col min="10767" max="10770" width="9.140625" style="82"/>
    <col min="10771" max="10771" width="19.28515625" style="82" customWidth="1"/>
    <col min="10772" max="11008" width="9.140625" style="82"/>
    <col min="11009" max="11009" width="11.42578125" style="82" customWidth="1"/>
    <col min="11010" max="11013" width="9.140625" style="82"/>
    <col min="11014" max="11014" width="9.140625" style="82" customWidth="1"/>
    <col min="11015" max="11019" width="9.140625" style="82"/>
    <col min="11020" max="11020" width="16.85546875" style="82" customWidth="1"/>
    <col min="11021" max="11021" width="16.42578125" style="82" customWidth="1"/>
    <col min="11022" max="11022" width="9.28515625" style="82" bestFit="1" customWidth="1"/>
    <col min="11023" max="11026" width="9.140625" style="82"/>
    <col min="11027" max="11027" width="19.28515625" style="82" customWidth="1"/>
    <col min="11028" max="11264" width="9.140625" style="82"/>
    <col min="11265" max="11265" width="11.42578125" style="82" customWidth="1"/>
    <col min="11266" max="11269" width="9.140625" style="82"/>
    <col min="11270" max="11270" width="9.140625" style="82" customWidth="1"/>
    <col min="11271" max="11275" width="9.140625" style="82"/>
    <col min="11276" max="11276" width="16.85546875" style="82" customWidth="1"/>
    <col min="11277" max="11277" width="16.42578125" style="82" customWidth="1"/>
    <col min="11278" max="11278" width="9.28515625" style="82" bestFit="1" customWidth="1"/>
    <col min="11279" max="11282" width="9.140625" style="82"/>
    <col min="11283" max="11283" width="19.28515625" style="82" customWidth="1"/>
    <col min="11284" max="11520" width="9.140625" style="82"/>
    <col min="11521" max="11521" width="11.42578125" style="82" customWidth="1"/>
    <col min="11522" max="11525" width="9.140625" style="82"/>
    <col min="11526" max="11526" width="9.140625" style="82" customWidth="1"/>
    <col min="11527" max="11531" width="9.140625" style="82"/>
    <col min="11532" max="11532" width="16.85546875" style="82" customWidth="1"/>
    <col min="11533" max="11533" width="16.42578125" style="82" customWidth="1"/>
    <col min="11534" max="11534" width="9.28515625" style="82" bestFit="1" customWidth="1"/>
    <col min="11535" max="11538" width="9.140625" style="82"/>
    <col min="11539" max="11539" width="19.28515625" style="82" customWidth="1"/>
    <col min="11540" max="11776" width="9.140625" style="82"/>
    <col min="11777" max="11777" width="11.42578125" style="82" customWidth="1"/>
    <col min="11778" max="11781" width="9.140625" style="82"/>
    <col min="11782" max="11782" width="9.140625" style="82" customWidth="1"/>
    <col min="11783" max="11787" width="9.140625" style="82"/>
    <col min="11788" max="11788" width="16.85546875" style="82" customWidth="1"/>
    <col min="11789" max="11789" width="16.42578125" style="82" customWidth="1"/>
    <col min="11790" max="11790" width="9.28515625" style="82" bestFit="1" customWidth="1"/>
    <col min="11791" max="11794" width="9.140625" style="82"/>
    <col min="11795" max="11795" width="19.28515625" style="82" customWidth="1"/>
    <col min="11796" max="12032" width="9.140625" style="82"/>
    <col min="12033" max="12033" width="11.42578125" style="82" customWidth="1"/>
    <col min="12034" max="12037" width="9.140625" style="82"/>
    <col min="12038" max="12038" width="9.140625" style="82" customWidth="1"/>
    <col min="12039" max="12043" width="9.140625" style="82"/>
    <col min="12044" max="12044" width="16.85546875" style="82" customWidth="1"/>
    <col min="12045" max="12045" width="16.42578125" style="82" customWidth="1"/>
    <col min="12046" max="12046" width="9.28515625" style="82" bestFit="1" customWidth="1"/>
    <col min="12047" max="12050" width="9.140625" style="82"/>
    <col min="12051" max="12051" width="19.28515625" style="82" customWidth="1"/>
    <col min="12052" max="12288" width="9.140625" style="82"/>
    <col min="12289" max="12289" width="11.42578125" style="82" customWidth="1"/>
    <col min="12290" max="12293" width="9.140625" style="82"/>
    <col min="12294" max="12294" width="9.140625" style="82" customWidth="1"/>
    <col min="12295" max="12299" width="9.140625" style="82"/>
    <col min="12300" max="12300" width="16.85546875" style="82" customWidth="1"/>
    <col min="12301" max="12301" width="16.42578125" style="82" customWidth="1"/>
    <col min="12302" max="12302" width="9.28515625" style="82" bestFit="1" customWidth="1"/>
    <col min="12303" max="12306" width="9.140625" style="82"/>
    <col min="12307" max="12307" width="19.28515625" style="82" customWidth="1"/>
    <col min="12308" max="12544" width="9.140625" style="82"/>
    <col min="12545" max="12545" width="11.42578125" style="82" customWidth="1"/>
    <col min="12546" max="12549" width="9.140625" style="82"/>
    <col min="12550" max="12550" width="9.140625" style="82" customWidth="1"/>
    <col min="12551" max="12555" width="9.140625" style="82"/>
    <col min="12556" max="12556" width="16.85546875" style="82" customWidth="1"/>
    <col min="12557" max="12557" width="16.42578125" style="82" customWidth="1"/>
    <col min="12558" max="12558" width="9.28515625" style="82" bestFit="1" customWidth="1"/>
    <col min="12559" max="12562" width="9.140625" style="82"/>
    <col min="12563" max="12563" width="19.28515625" style="82" customWidth="1"/>
    <col min="12564" max="12800" width="9.140625" style="82"/>
    <col min="12801" max="12801" width="11.42578125" style="82" customWidth="1"/>
    <col min="12802" max="12805" width="9.140625" style="82"/>
    <col min="12806" max="12806" width="9.140625" style="82" customWidth="1"/>
    <col min="12807" max="12811" width="9.140625" style="82"/>
    <col min="12812" max="12812" width="16.85546875" style="82" customWidth="1"/>
    <col min="12813" max="12813" width="16.42578125" style="82" customWidth="1"/>
    <col min="12814" max="12814" width="9.28515625" style="82" bestFit="1" customWidth="1"/>
    <col min="12815" max="12818" width="9.140625" style="82"/>
    <col min="12819" max="12819" width="19.28515625" style="82" customWidth="1"/>
    <col min="12820" max="13056" width="9.140625" style="82"/>
    <col min="13057" max="13057" width="11.42578125" style="82" customWidth="1"/>
    <col min="13058" max="13061" width="9.140625" style="82"/>
    <col min="13062" max="13062" width="9.140625" style="82" customWidth="1"/>
    <col min="13063" max="13067" width="9.140625" style="82"/>
    <col min="13068" max="13068" width="16.85546875" style="82" customWidth="1"/>
    <col min="13069" max="13069" width="16.42578125" style="82" customWidth="1"/>
    <col min="13070" max="13070" width="9.28515625" style="82" bestFit="1" customWidth="1"/>
    <col min="13071" max="13074" width="9.140625" style="82"/>
    <col min="13075" max="13075" width="19.28515625" style="82" customWidth="1"/>
    <col min="13076" max="13312" width="9.140625" style="82"/>
    <col min="13313" max="13313" width="11.42578125" style="82" customWidth="1"/>
    <col min="13314" max="13317" width="9.140625" style="82"/>
    <col min="13318" max="13318" width="9.140625" style="82" customWidth="1"/>
    <col min="13319" max="13323" width="9.140625" style="82"/>
    <col min="13324" max="13324" width="16.85546875" style="82" customWidth="1"/>
    <col min="13325" max="13325" width="16.42578125" style="82" customWidth="1"/>
    <col min="13326" max="13326" width="9.28515625" style="82" bestFit="1" customWidth="1"/>
    <col min="13327" max="13330" width="9.140625" style="82"/>
    <col min="13331" max="13331" width="19.28515625" style="82" customWidth="1"/>
    <col min="13332" max="13568" width="9.140625" style="82"/>
    <col min="13569" max="13569" width="11.42578125" style="82" customWidth="1"/>
    <col min="13570" max="13573" width="9.140625" style="82"/>
    <col min="13574" max="13574" width="9.140625" style="82" customWidth="1"/>
    <col min="13575" max="13579" width="9.140625" style="82"/>
    <col min="13580" max="13580" width="16.85546875" style="82" customWidth="1"/>
    <col min="13581" max="13581" width="16.42578125" style="82" customWidth="1"/>
    <col min="13582" max="13582" width="9.28515625" style="82" bestFit="1" customWidth="1"/>
    <col min="13583" max="13586" width="9.140625" style="82"/>
    <col min="13587" max="13587" width="19.28515625" style="82" customWidth="1"/>
    <col min="13588" max="13824" width="9.140625" style="82"/>
    <col min="13825" max="13825" width="11.42578125" style="82" customWidth="1"/>
    <col min="13826" max="13829" width="9.140625" style="82"/>
    <col min="13830" max="13830" width="9.140625" style="82" customWidth="1"/>
    <col min="13831" max="13835" width="9.140625" style="82"/>
    <col min="13836" max="13836" width="16.85546875" style="82" customWidth="1"/>
    <col min="13837" max="13837" width="16.42578125" style="82" customWidth="1"/>
    <col min="13838" max="13838" width="9.28515625" style="82" bestFit="1" customWidth="1"/>
    <col min="13839" max="13842" width="9.140625" style="82"/>
    <col min="13843" max="13843" width="19.28515625" style="82" customWidth="1"/>
    <col min="13844" max="14080" width="9.140625" style="82"/>
    <col min="14081" max="14081" width="11.42578125" style="82" customWidth="1"/>
    <col min="14082" max="14085" width="9.140625" style="82"/>
    <col min="14086" max="14086" width="9.140625" style="82" customWidth="1"/>
    <col min="14087" max="14091" width="9.140625" style="82"/>
    <col min="14092" max="14092" width="16.85546875" style="82" customWidth="1"/>
    <col min="14093" max="14093" width="16.42578125" style="82" customWidth="1"/>
    <col min="14094" max="14094" width="9.28515625" style="82" bestFit="1" customWidth="1"/>
    <col min="14095" max="14098" width="9.140625" style="82"/>
    <col min="14099" max="14099" width="19.28515625" style="82" customWidth="1"/>
    <col min="14100" max="14336" width="9.140625" style="82"/>
    <col min="14337" max="14337" width="11.42578125" style="82" customWidth="1"/>
    <col min="14338" max="14341" width="9.140625" style="82"/>
    <col min="14342" max="14342" width="9.140625" style="82" customWidth="1"/>
    <col min="14343" max="14347" width="9.140625" style="82"/>
    <col min="14348" max="14348" width="16.85546875" style="82" customWidth="1"/>
    <col min="14349" max="14349" width="16.42578125" style="82" customWidth="1"/>
    <col min="14350" max="14350" width="9.28515625" style="82" bestFit="1" customWidth="1"/>
    <col min="14351" max="14354" width="9.140625" style="82"/>
    <col min="14355" max="14355" width="19.28515625" style="82" customWidth="1"/>
    <col min="14356" max="14592" width="9.140625" style="82"/>
    <col min="14593" max="14593" width="11.42578125" style="82" customWidth="1"/>
    <col min="14594" max="14597" width="9.140625" style="82"/>
    <col min="14598" max="14598" width="9.140625" style="82" customWidth="1"/>
    <col min="14599" max="14603" width="9.140625" style="82"/>
    <col min="14604" max="14604" width="16.85546875" style="82" customWidth="1"/>
    <col min="14605" max="14605" width="16.42578125" style="82" customWidth="1"/>
    <col min="14606" max="14606" width="9.28515625" style="82" bestFit="1" customWidth="1"/>
    <col min="14607" max="14610" width="9.140625" style="82"/>
    <col min="14611" max="14611" width="19.28515625" style="82" customWidth="1"/>
    <col min="14612" max="14848" width="9.140625" style="82"/>
    <col min="14849" max="14849" width="11.42578125" style="82" customWidth="1"/>
    <col min="14850" max="14853" width="9.140625" style="82"/>
    <col min="14854" max="14854" width="9.140625" style="82" customWidth="1"/>
    <col min="14855" max="14859" width="9.140625" style="82"/>
    <col min="14860" max="14860" width="16.85546875" style="82" customWidth="1"/>
    <col min="14861" max="14861" width="16.42578125" style="82" customWidth="1"/>
    <col min="14862" max="14862" width="9.28515625" style="82" bestFit="1" customWidth="1"/>
    <col min="14863" max="14866" width="9.140625" style="82"/>
    <col min="14867" max="14867" width="19.28515625" style="82" customWidth="1"/>
    <col min="14868" max="15104" width="9.140625" style="82"/>
    <col min="15105" max="15105" width="11.42578125" style="82" customWidth="1"/>
    <col min="15106" max="15109" width="9.140625" style="82"/>
    <col min="15110" max="15110" width="9.140625" style="82" customWidth="1"/>
    <col min="15111" max="15115" width="9.140625" style="82"/>
    <col min="15116" max="15116" width="16.85546875" style="82" customWidth="1"/>
    <col min="15117" max="15117" width="16.42578125" style="82" customWidth="1"/>
    <col min="15118" max="15118" width="9.28515625" style="82" bestFit="1" customWidth="1"/>
    <col min="15119" max="15122" width="9.140625" style="82"/>
    <col min="15123" max="15123" width="19.28515625" style="82" customWidth="1"/>
    <col min="15124" max="15360" width="9.140625" style="82"/>
    <col min="15361" max="15361" width="11.42578125" style="82" customWidth="1"/>
    <col min="15362" max="15365" width="9.140625" style="82"/>
    <col min="15366" max="15366" width="9.140625" style="82" customWidth="1"/>
    <col min="15367" max="15371" width="9.140625" style="82"/>
    <col min="15372" max="15372" width="16.85546875" style="82" customWidth="1"/>
    <col min="15373" max="15373" width="16.42578125" style="82" customWidth="1"/>
    <col min="15374" max="15374" width="9.28515625" style="82" bestFit="1" customWidth="1"/>
    <col min="15375" max="15378" width="9.140625" style="82"/>
    <col min="15379" max="15379" width="19.28515625" style="82" customWidth="1"/>
    <col min="15380" max="15616" width="9.140625" style="82"/>
    <col min="15617" max="15617" width="11.42578125" style="82" customWidth="1"/>
    <col min="15618" max="15621" width="9.140625" style="82"/>
    <col min="15622" max="15622" width="9.140625" style="82" customWidth="1"/>
    <col min="15623" max="15627" width="9.140625" style="82"/>
    <col min="15628" max="15628" width="16.85546875" style="82" customWidth="1"/>
    <col min="15629" max="15629" width="16.42578125" style="82" customWidth="1"/>
    <col min="15630" max="15630" width="9.28515625" style="82" bestFit="1" customWidth="1"/>
    <col min="15631" max="15634" width="9.140625" style="82"/>
    <col min="15635" max="15635" width="19.28515625" style="82" customWidth="1"/>
    <col min="15636" max="15872" width="9.140625" style="82"/>
    <col min="15873" max="15873" width="11.42578125" style="82" customWidth="1"/>
    <col min="15874" max="15877" width="9.140625" style="82"/>
    <col min="15878" max="15878" width="9.140625" style="82" customWidth="1"/>
    <col min="15879" max="15883" width="9.140625" style="82"/>
    <col min="15884" max="15884" width="16.85546875" style="82" customWidth="1"/>
    <col min="15885" max="15885" width="16.42578125" style="82" customWidth="1"/>
    <col min="15886" max="15886" width="9.28515625" style="82" bestFit="1" customWidth="1"/>
    <col min="15887" max="15890" width="9.140625" style="82"/>
    <col min="15891" max="15891" width="19.28515625" style="82" customWidth="1"/>
    <col min="15892" max="16128" width="9.140625" style="82"/>
    <col min="16129" max="16129" width="11.42578125" style="82" customWidth="1"/>
    <col min="16130" max="16133" width="9.140625" style="82"/>
    <col min="16134" max="16134" width="9.140625" style="82" customWidth="1"/>
    <col min="16135" max="16139" width="9.140625" style="82"/>
    <col min="16140" max="16140" width="16.85546875" style="82" customWidth="1"/>
    <col min="16141" max="16141" width="16.42578125" style="82" customWidth="1"/>
    <col min="16142" max="16142" width="9.28515625" style="82" bestFit="1" customWidth="1"/>
    <col min="16143" max="16146" width="9.140625" style="82"/>
    <col min="16147" max="16147" width="19.28515625" style="82" customWidth="1"/>
    <col min="16148" max="16384" width="9.140625" style="82"/>
  </cols>
  <sheetData>
    <row r="1" spans="1:1" ht="18">
      <c r="A1" s="114" t="s">
        <v>216</v>
      </c>
    </row>
    <row r="2" spans="1:1" ht="15.75">
      <c r="A2" s="115" t="s">
        <v>217</v>
      </c>
    </row>
    <row r="36" spans="1:20" ht="15.75" thickBot="1">
      <c r="A36" s="163" t="s">
        <v>60</v>
      </c>
      <c r="B36" s="163"/>
      <c r="D36" s="163" t="s">
        <v>218</v>
      </c>
      <c r="E36" s="163"/>
      <c r="G36" s="142">
        <v>40696</v>
      </c>
      <c r="H36" s="143">
        <v>0.51041666666666663</v>
      </c>
      <c r="L36" s="162" t="s">
        <v>35</v>
      </c>
      <c r="M36" s="162"/>
      <c r="S36" s="142"/>
      <c r="T36" s="143"/>
    </row>
    <row r="37" spans="1:20">
      <c r="A37" s="82" t="s">
        <v>219</v>
      </c>
      <c r="B37" s="82" t="s">
        <v>2</v>
      </c>
      <c r="D37" s="82" t="s">
        <v>219</v>
      </c>
      <c r="E37" s="82" t="s">
        <v>2</v>
      </c>
      <c r="G37" s="82" t="s">
        <v>220</v>
      </c>
      <c r="L37" s="1" t="s">
        <v>33</v>
      </c>
      <c r="M37" s="3">
        <v>1.54</v>
      </c>
    </row>
    <row r="38" spans="1:20">
      <c r="A38" s="82">
        <v>25</v>
      </c>
      <c r="B38" s="82">
        <v>8</v>
      </c>
      <c r="D38" s="82">
        <v>0</v>
      </c>
      <c r="E38" s="82">
        <v>21.6</v>
      </c>
      <c r="G38" s="82" t="s">
        <v>221</v>
      </c>
      <c r="L38" s="4" t="s">
        <v>34</v>
      </c>
      <c r="M38" s="6">
        <v>0</v>
      </c>
    </row>
    <row r="39" spans="1:20">
      <c r="A39" s="82">
        <v>35.416666666666664</v>
      </c>
      <c r="B39" s="82">
        <v>0</v>
      </c>
      <c r="D39" s="82">
        <v>0</v>
      </c>
      <c r="E39" s="82">
        <f>E38-9</f>
        <v>12.600000000000001</v>
      </c>
      <c r="G39" s="82" t="s">
        <v>222</v>
      </c>
      <c r="H39" s="82" t="s">
        <v>142</v>
      </c>
      <c r="I39" s="82" t="s">
        <v>2</v>
      </c>
      <c r="L39" s="13" t="s">
        <v>0</v>
      </c>
      <c r="M39" s="6">
        <v>1.7</v>
      </c>
    </row>
    <row r="40" spans="1:20">
      <c r="A40" s="82">
        <v>52.083333333333336</v>
      </c>
      <c r="B40" s="82">
        <v>-26</v>
      </c>
      <c r="D40" s="82">
        <v>210</v>
      </c>
      <c r="E40" s="82">
        <v>12.6</v>
      </c>
      <c r="G40" s="82">
        <v>43.7</v>
      </c>
      <c r="H40" s="82">
        <v>19.3</v>
      </c>
      <c r="I40" s="82">
        <f>21.6-H40</f>
        <v>2.3000000000000007</v>
      </c>
      <c r="J40" s="82" t="s">
        <v>12</v>
      </c>
      <c r="L40" s="13" t="s">
        <v>1</v>
      </c>
      <c r="M40" s="6">
        <v>-0.5</v>
      </c>
    </row>
    <row r="41" spans="1:20" ht="15.75" thickBot="1">
      <c r="A41" s="82">
        <v>79.166666666666671</v>
      </c>
      <c r="B41" s="82">
        <v>-26</v>
      </c>
      <c r="D41" s="82">
        <v>210</v>
      </c>
      <c r="E41" s="82">
        <v>21.6</v>
      </c>
      <c r="G41" s="82">
        <v>52</v>
      </c>
      <c r="H41" s="82">
        <v>27.4</v>
      </c>
      <c r="I41" s="82">
        <f t="shared" ref="I41:I51" si="0">21.6-H41</f>
        <v>-5.7999999999999972</v>
      </c>
      <c r="L41" s="14" t="s">
        <v>191</v>
      </c>
      <c r="M41" s="119"/>
    </row>
    <row r="42" spans="1:20">
      <c r="A42" s="82">
        <v>85.416666666666671</v>
      </c>
      <c r="B42" s="82">
        <v>-24</v>
      </c>
      <c r="D42" s="82">
        <v>0</v>
      </c>
      <c r="E42" s="82">
        <v>21.6</v>
      </c>
      <c r="G42" s="82">
        <v>60</v>
      </c>
      <c r="H42" s="82">
        <v>34</v>
      </c>
      <c r="I42" s="82">
        <f>21.6-H42</f>
        <v>-12.399999999999999</v>
      </c>
    </row>
    <row r="43" spans="1:20">
      <c r="A43" s="82">
        <v>87.5</v>
      </c>
      <c r="B43" s="82">
        <v>-24</v>
      </c>
      <c r="G43" s="82">
        <v>68</v>
      </c>
      <c r="H43" s="82">
        <v>35.200000000000003</v>
      </c>
      <c r="I43" s="82">
        <f t="shared" si="0"/>
        <v>-13.600000000000001</v>
      </c>
    </row>
    <row r="44" spans="1:20">
      <c r="A44" s="82">
        <v>100</v>
      </c>
      <c r="B44" s="82">
        <v>0</v>
      </c>
      <c r="G44" s="82">
        <v>77</v>
      </c>
      <c r="H44" s="82">
        <v>39.299999999999997</v>
      </c>
      <c r="I44" s="82">
        <f t="shared" si="0"/>
        <v>-17.699999999999996</v>
      </c>
    </row>
    <row r="45" spans="1:20">
      <c r="A45" s="82">
        <v>108.33333333333333</v>
      </c>
      <c r="B45" s="82">
        <v>0</v>
      </c>
      <c r="G45" s="82">
        <v>86</v>
      </c>
      <c r="H45" s="82">
        <v>41.5</v>
      </c>
      <c r="I45" s="82">
        <f t="shared" si="0"/>
        <v>-19.899999999999999</v>
      </c>
    </row>
    <row r="46" spans="1:20">
      <c r="A46" s="82">
        <v>116.66666666666667</v>
      </c>
      <c r="B46" s="82">
        <v>-24</v>
      </c>
      <c r="G46" s="82">
        <v>101</v>
      </c>
      <c r="H46" s="82">
        <v>48.3</v>
      </c>
      <c r="I46" s="82">
        <f t="shared" si="0"/>
        <v>-26.699999999999996</v>
      </c>
    </row>
    <row r="47" spans="1:20">
      <c r="A47" s="82">
        <v>129.16666666666666</v>
      </c>
      <c r="B47" s="82">
        <v>-26</v>
      </c>
      <c r="G47" s="82">
        <v>114</v>
      </c>
      <c r="H47" s="82">
        <v>50.3</v>
      </c>
      <c r="I47" s="82">
        <f t="shared" si="0"/>
        <v>-28.699999999999996</v>
      </c>
    </row>
    <row r="48" spans="1:20">
      <c r="A48" s="82">
        <v>137.5</v>
      </c>
      <c r="B48" s="82">
        <v>-26</v>
      </c>
      <c r="G48" s="82">
        <v>127</v>
      </c>
      <c r="H48" s="82">
        <v>47.7</v>
      </c>
      <c r="I48" s="82">
        <f t="shared" si="0"/>
        <v>-26.1</v>
      </c>
    </row>
    <row r="49" spans="1:10">
      <c r="A49" s="82">
        <v>145.83333333333334</v>
      </c>
      <c r="B49" s="82">
        <v>-24</v>
      </c>
      <c r="G49" s="82">
        <v>138</v>
      </c>
      <c r="H49" s="82">
        <v>41.3</v>
      </c>
      <c r="I49" s="82">
        <f t="shared" si="0"/>
        <v>-19.699999999999996</v>
      </c>
    </row>
    <row r="50" spans="1:10">
      <c r="A50" s="82">
        <v>170.83333333333334</v>
      </c>
      <c r="B50" s="82">
        <v>0</v>
      </c>
      <c r="G50" s="82">
        <v>152</v>
      </c>
      <c r="H50" s="82">
        <v>29.7</v>
      </c>
      <c r="I50" s="82">
        <f t="shared" si="0"/>
        <v>-8.0999999999999979</v>
      </c>
    </row>
    <row r="51" spans="1:10">
      <c r="G51" s="82">
        <v>165</v>
      </c>
      <c r="H51" s="82">
        <v>19.3</v>
      </c>
      <c r="I51" s="82">
        <f t="shared" si="0"/>
        <v>2.3000000000000007</v>
      </c>
      <c r="J51" s="82" t="s">
        <v>13</v>
      </c>
    </row>
    <row r="52" spans="1:10">
      <c r="A52" s="163" t="s">
        <v>59</v>
      </c>
      <c r="B52" s="163"/>
    </row>
    <row r="53" spans="1:10">
      <c r="A53" s="82" t="s">
        <v>223</v>
      </c>
      <c r="B53" s="82" t="s">
        <v>2</v>
      </c>
    </row>
    <row r="54" spans="1:10">
      <c r="A54" s="82">
        <v>22.916666666666668</v>
      </c>
      <c r="B54" s="82">
        <v>8</v>
      </c>
    </row>
    <row r="55" spans="1:10">
      <c r="A55" s="82">
        <v>27.083333333333332</v>
      </c>
      <c r="B55" s="82">
        <v>4</v>
      </c>
    </row>
    <row r="56" spans="1:10">
      <c r="A56" s="82">
        <v>31.25</v>
      </c>
      <c r="B56" s="82">
        <v>0</v>
      </c>
    </row>
    <row r="57" spans="1:10">
      <c r="A57" s="82">
        <v>37.5</v>
      </c>
      <c r="B57" s="82">
        <v>-10</v>
      </c>
    </row>
    <row r="58" spans="1:10">
      <c r="A58" s="82">
        <v>52.083333333333336</v>
      </c>
      <c r="B58" s="82">
        <v>-26</v>
      </c>
    </row>
    <row r="59" spans="1:10">
      <c r="A59" s="82">
        <v>75</v>
      </c>
      <c r="B59" s="82">
        <v>-26</v>
      </c>
    </row>
    <row r="60" spans="1:10">
      <c r="A60" s="82">
        <v>83.333333333333329</v>
      </c>
      <c r="B60" s="82">
        <v>-24</v>
      </c>
    </row>
    <row r="61" spans="1:10">
      <c r="A61" s="82">
        <v>100</v>
      </c>
      <c r="B61" s="82">
        <v>0</v>
      </c>
    </row>
    <row r="62" spans="1:10">
      <c r="A62" s="82">
        <v>108.33333333333333</v>
      </c>
      <c r="B62" s="82">
        <v>0</v>
      </c>
    </row>
    <row r="63" spans="1:10">
      <c r="A63" s="82">
        <v>116.66666666666667</v>
      </c>
      <c r="B63" s="82">
        <v>-24</v>
      </c>
    </row>
    <row r="64" spans="1:10">
      <c r="A64" s="82">
        <v>120.83333333333333</v>
      </c>
      <c r="B64" s="82">
        <v>-26</v>
      </c>
    </row>
    <row r="65" spans="1:2">
      <c r="A65" s="82">
        <v>141.66666666666666</v>
      </c>
      <c r="B65" s="82">
        <v>-26</v>
      </c>
    </row>
    <row r="66" spans="1:2">
      <c r="A66" s="82">
        <v>145.83333333333334</v>
      </c>
      <c r="B66" s="82">
        <v>-24</v>
      </c>
    </row>
    <row r="67" spans="1:2">
      <c r="A67" s="82">
        <v>156.25</v>
      </c>
      <c r="B67" s="82">
        <v>-14</v>
      </c>
    </row>
    <row r="68" spans="1:2">
      <c r="A68" s="82">
        <v>166.66666666666666</v>
      </c>
      <c r="B68" s="82">
        <v>0</v>
      </c>
    </row>
  </sheetData>
  <mergeCells count="4">
    <mergeCell ref="A36:B36"/>
    <mergeCell ref="D36:E36"/>
    <mergeCell ref="A52:B52"/>
    <mergeCell ref="L36:M3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33:S60"/>
  <sheetViews>
    <sheetView workbookViewId="0">
      <selection activeCell="Q33" sqref="Q33:S33"/>
    </sheetView>
  </sheetViews>
  <sheetFormatPr defaultRowHeight="15"/>
  <cols>
    <col min="1" max="1" width="12" bestFit="1" customWidth="1"/>
    <col min="2" max="2" width="11.28515625" bestFit="1" customWidth="1"/>
    <col min="3" max="3" width="9.5703125" bestFit="1" customWidth="1"/>
    <col min="4" max="4" width="14.140625" bestFit="1" customWidth="1"/>
    <col min="5" max="5" width="11.85546875" bestFit="1" customWidth="1"/>
    <col min="6" max="6" width="22.28515625" bestFit="1" customWidth="1"/>
    <col min="8" max="8" width="12" bestFit="1" customWidth="1"/>
    <col min="9" max="9" width="11.28515625" bestFit="1" customWidth="1"/>
    <col min="10" max="10" width="9.5703125" bestFit="1" customWidth="1"/>
    <col min="11" max="11" width="14.140625" bestFit="1" customWidth="1"/>
    <col min="12" max="12" width="11.85546875" bestFit="1" customWidth="1"/>
    <col min="13" max="13" width="12.28515625" bestFit="1" customWidth="1"/>
  </cols>
  <sheetData>
    <row r="33" spans="1:19" s="83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O33" s="162" t="s">
        <v>35</v>
      </c>
      <c r="P33" s="162"/>
      <c r="R33" s="162" t="s">
        <v>167</v>
      </c>
      <c r="S33" s="162"/>
    </row>
    <row r="34" spans="1:19">
      <c r="A34" s="1" t="s">
        <v>159</v>
      </c>
      <c r="B34" s="2"/>
      <c r="C34" s="2"/>
      <c r="D34" s="2"/>
      <c r="E34" s="2"/>
      <c r="F34" s="2"/>
      <c r="G34" s="2"/>
      <c r="H34" s="2" t="s">
        <v>159</v>
      </c>
      <c r="I34" s="2"/>
      <c r="J34" s="2"/>
      <c r="K34" s="2"/>
      <c r="L34" s="2"/>
      <c r="M34" s="3"/>
      <c r="O34" s="1" t="s">
        <v>33</v>
      </c>
      <c r="P34" s="36">
        <v>13.3</v>
      </c>
      <c r="R34" s="1">
        <v>0</v>
      </c>
      <c r="S34" s="3">
        <v>29.8</v>
      </c>
    </row>
    <row r="35" spans="1:19">
      <c r="A35" s="4" t="s">
        <v>18</v>
      </c>
      <c r="B35" s="5"/>
      <c r="C35" s="5"/>
      <c r="D35" s="5"/>
      <c r="E35" s="5"/>
      <c r="F35" s="5"/>
      <c r="G35" s="5"/>
      <c r="H35" s="5" t="s">
        <v>55</v>
      </c>
      <c r="I35" s="5"/>
      <c r="J35" s="5"/>
      <c r="K35" s="5"/>
      <c r="L35" s="5"/>
      <c r="M35" s="6"/>
      <c r="O35" s="4" t="s">
        <v>34</v>
      </c>
      <c r="P35" s="53">
        <v>-2.95</v>
      </c>
      <c r="R35" s="4">
        <v>0</v>
      </c>
      <c r="S35" s="6">
        <v>24.75</v>
      </c>
    </row>
    <row r="36" spans="1:19">
      <c r="A36" s="4" t="s">
        <v>20</v>
      </c>
      <c r="B36" s="5" t="s">
        <v>21</v>
      </c>
      <c r="C36" s="5" t="s">
        <v>22</v>
      </c>
      <c r="D36" s="5" t="s">
        <v>160</v>
      </c>
      <c r="E36" s="5" t="s">
        <v>161</v>
      </c>
      <c r="F36" s="91" t="s">
        <v>23</v>
      </c>
      <c r="G36" s="5"/>
      <c r="H36" s="5" t="s">
        <v>20</v>
      </c>
      <c r="I36" s="5" t="s">
        <v>21</v>
      </c>
      <c r="J36" s="5" t="s">
        <v>22</v>
      </c>
      <c r="K36" s="5" t="s">
        <v>160</v>
      </c>
      <c r="L36" s="5" t="s">
        <v>161</v>
      </c>
      <c r="M36" s="92" t="s">
        <v>23</v>
      </c>
      <c r="O36" s="4" t="s">
        <v>0</v>
      </c>
      <c r="P36" s="37">
        <v>17.899999999999999</v>
      </c>
      <c r="R36" s="4">
        <v>39.2291666666667</v>
      </c>
      <c r="S36" s="6">
        <v>24.75</v>
      </c>
    </row>
    <row r="37" spans="1:19">
      <c r="A37" s="4">
        <v>5</v>
      </c>
      <c r="B37" s="5">
        <v>4.9000000000000004</v>
      </c>
      <c r="C37" s="5">
        <f>B37-0.33</f>
        <v>4.57</v>
      </c>
      <c r="D37" s="5">
        <f>27.3134-(A37*0.004251477)</f>
        <v>27.292142615000003</v>
      </c>
      <c r="E37" s="93">
        <f>D37-C37</f>
        <v>22.722142615000003</v>
      </c>
      <c r="F37" s="5"/>
      <c r="G37" s="5"/>
      <c r="H37" s="5">
        <v>10</v>
      </c>
      <c r="I37" s="5">
        <v>7.5</v>
      </c>
      <c r="J37" s="5">
        <f>I37-0.33</f>
        <v>7.17</v>
      </c>
      <c r="K37" s="5">
        <f>29.9049-(H37*0.004251477)</f>
        <v>29.862385230000001</v>
      </c>
      <c r="L37" s="93">
        <f>K37-J37</f>
        <v>22.692385229999999</v>
      </c>
      <c r="M37" s="6"/>
      <c r="O37" s="4" t="s">
        <v>1</v>
      </c>
      <c r="P37" s="53">
        <v>-7.95</v>
      </c>
      <c r="R37" s="4">
        <v>39.2291666666667</v>
      </c>
      <c r="S37" s="6">
        <v>-40</v>
      </c>
    </row>
    <row r="38" spans="1:19" ht="15.75" thickBot="1">
      <c r="A38" s="4">
        <v>10</v>
      </c>
      <c r="B38" s="5">
        <v>6.2</v>
      </c>
      <c r="C38" s="5">
        <f t="shared" ref="C38:C60" si="0">B38-0.33</f>
        <v>5.87</v>
      </c>
      <c r="D38" s="5">
        <f t="shared" ref="D38:D60" si="1">27.3134-(A38*0.004251477)</f>
        <v>27.270885230000001</v>
      </c>
      <c r="E38" s="93">
        <f t="shared" ref="E38:E60" si="2">D38-C38</f>
        <v>21.40088523</v>
      </c>
      <c r="F38" s="5"/>
      <c r="G38" s="5"/>
      <c r="H38" s="5">
        <v>15</v>
      </c>
      <c r="I38" s="5">
        <v>9.4</v>
      </c>
      <c r="J38" s="5">
        <f t="shared" ref="J38:J60" si="3">I38-0.33</f>
        <v>9.07</v>
      </c>
      <c r="K38" s="5">
        <f t="shared" ref="K38:K60" si="4">29.9049-(H38*0.004251477)</f>
        <v>29.841127845000003</v>
      </c>
      <c r="L38" s="93">
        <f t="shared" ref="L38:L60" si="5">K38-J38</f>
        <v>20.771127845000002</v>
      </c>
      <c r="M38" s="6"/>
      <c r="O38" s="14" t="s">
        <v>191</v>
      </c>
      <c r="P38" s="9">
        <v>11.4</v>
      </c>
      <c r="R38" s="4">
        <v>40.7291666666667</v>
      </c>
      <c r="S38" s="6">
        <v>-40</v>
      </c>
    </row>
    <row r="39" spans="1:19">
      <c r="A39" s="4">
        <v>15</v>
      </c>
      <c r="B39" s="5">
        <v>8.1</v>
      </c>
      <c r="C39" s="5">
        <f t="shared" si="0"/>
        <v>7.77</v>
      </c>
      <c r="D39" s="5">
        <f t="shared" si="1"/>
        <v>27.249627845000003</v>
      </c>
      <c r="E39" s="93">
        <f t="shared" si="2"/>
        <v>19.479627845000003</v>
      </c>
      <c r="F39" s="5"/>
      <c r="G39" s="5"/>
      <c r="H39" s="5">
        <v>20</v>
      </c>
      <c r="I39" s="5">
        <v>14.2</v>
      </c>
      <c r="J39" s="5">
        <f t="shared" si="3"/>
        <v>13.87</v>
      </c>
      <c r="K39" s="5">
        <f t="shared" si="4"/>
        <v>29.819870460000001</v>
      </c>
      <c r="L39" s="93">
        <f t="shared" si="5"/>
        <v>15.949870460000001</v>
      </c>
      <c r="M39" s="6"/>
      <c r="O39" s="161" t="s">
        <v>166</v>
      </c>
      <c r="P39" s="161"/>
      <c r="R39" s="4">
        <v>40.7291666666667</v>
      </c>
      <c r="S39" s="6">
        <v>24.75</v>
      </c>
    </row>
    <row r="40" spans="1:19">
      <c r="A40" s="4">
        <v>20</v>
      </c>
      <c r="B40" s="5">
        <v>11.7</v>
      </c>
      <c r="C40" s="5">
        <f t="shared" si="0"/>
        <v>11.37</v>
      </c>
      <c r="D40" s="5">
        <f t="shared" si="1"/>
        <v>27.228370460000001</v>
      </c>
      <c r="E40" s="93">
        <f t="shared" si="2"/>
        <v>15.858370460000002</v>
      </c>
      <c r="F40" s="5"/>
      <c r="G40" s="5"/>
      <c r="H40" s="5">
        <v>25</v>
      </c>
      <c r="I40" s="5">
        <v>15.4</v>
      </c>
      <c r="J40" s="5">
        <f t="shared" si="3"/>
        <v>15.07</v>
      </c>
      <c r="K40" s="5">
        <f t="shared" si="4"/>
        <v>29.798613075000002</v>
      </c>
      <c r="L40" s="93">
        <f t="shared" si="5"/>
        <v>14.728613075000002</v>
      </c>
      <c r="M40" s="6"/>
      <c r="R40" s="4">
        <v>79.2291666666667</v>
      </c>
      <c r="S40" s="6">
        <v>24.75</v>
      </c>
    </row>
    <row r="41" spans="1:19">
      <c r="A41" s="4">
        <v>25</v>
      </c>
      <c r="B41" s="5">
        <v>14.4</v>
      </c>
      <c r="C41" s="5">
        <f t="shared" si="0"/>
        <v>14.07</v>
      </c>
      <c r="D41" s="5">
        <f t="shared" si="1"/>
        <v>27.207113075000002</v>
      </c>
      <c r="E41" s="93">
        <f t="shared" si="2"/>
        <v>13.137113075000002</v>
      </c>
      <c r="F41" s="5"/>
      <c r="G41" s="5"/>
      <c r="H41" s="5">
        <v>31</v>
      </c>
      <c r="I41" s="5">
        <v>20.3</v>
      </c>
      <c r="J41" s="5">
        <f t="shared" si="3"/>
        <v>19.970000000000002</v>
      </c>
      <c r="K41" s="5">
        <f t="shared" si="4"/>
        <v>29.773104213</v>
      </c>
      <c r="L41" s="93">
        <f t="shared" si="5"/>
        <v>9.8031042129999975</v>
      </c>
      <c r="M41" s="6" t="s">
        <v>162</v>
      </c>
      <c r="R41" s="4">
        <v>79.2291666666667</v>
      </c>
      <c r="S41" s="6">
        <v>-40</v>
      </c>
    </row>
    <row r="42" spans="1:19">
      <c r="A42" s="4">
        <v>30</v>
      </c>
      <c r="B42" s="5">
        <v>15.2</v>
      </c>
      <c r="C42" s="5">
        <f t="shared" si="0"/>
        <v>14.87</v>
      </c>
      <c r="D42" s="5">
        <f t="shared" si="1"/>
        <v>27.18585569</v>
      </c>
      <c r="E42" s="93">
        <f t="shared" si="2"/>
        <v>12.315855690000001</v>
      </c>
      <c r="F42" s="5"/>
      <c r="G42" s="5"/>
      <c r="H42" s="5">
        <v>35</v>
      </c>
      <c r="I42" s="5">
        <v>21.7</v>
      </c>
      <c r="J42" s="5">
        <f t="shared" si="3"/>
        <v>21.37</v>
      </c>
      <c r="K42" s="5">
        <f t="shared" si="4"/>
        <v>29.756098305000002</v>
      </c>
      <c r="L42" s="93">
        <f t="shared" si="5"/>
        <v>8.3860983050000009</v>
      </c>
      <c r="M42" s="6"/>
      <c r="R42" s="4">
        <v>80.7291666666667</v>
      </c>
      <c r="S42" s="6">
        <v>-40</v>
      </c>
    </row>
    <row r="43" spans="1:19">
      <c r="A43" s="4">
        <v>34</v>
      </c>
      <c r="B43" s="5">
        <v>16.399999999999999</v>
      </c>
      <c r="C43" s="5">
        <f t="shared" si="0"/>
        <v>16.07</v>
      </c>
      <c r="D43" s="5">
        <f t="shared" si="1"/>
        <v>27.168849782000002</v>
      </c>
      <c r="E43" s="93">
        <f t="shared" si="2"/>
        <v>11.098849782000002</v>
      </c>
      <c r="F43" s="5" t="s">
        <v>163</v>
      </c>
      <c r="G43" s="5"/>
      <c r="H43" s="5">
        <v>40</v>
      </c>
      <c r="I43" s="5">
        <v>24.3</v>
      </c>
      <c r="J43" s="5">
        <f t="shared" si="3"/>
        <v>23.970000000000002</v>
      </c>
      <c r="K43" s="5">
        <f t="shared" si="4"/>
        <v>29.73484092</v>
      </c>
      <c r="L43" s="93">
        <f t="shared" si="5"/>
        <v>5.7648409199999975</v>
      </c>
      <c r="M43" s="6"/>
      <c r="R43" s="4">
        <v>80.7291666666667</v>
      </c>
      <c r="S43" s="6">
        <v>24.75</v>
      </c>
    </row>
    <row r="44" spans="1:19">
      <c r="A44" s="4">
        <v>40</v>
      </c>
      <c r="B44" s="5">
        <v>19.399999999999999</v>
      </c>
      <c r="C44" s="5">
        <f t="shared" si="0"/>
        <v>19.07</v>
      </c>
      <c r="D44" s="5">
        <f t="shared" si="1"/>
        <v>27.14334092</v>
      </c>
      <c r="E44" s="93">
        <f t="shared" si="2"/>
        <v>8.0733409199999997</v>
      </c>
      <c r="F44" s="5"/>
      <c r="G44" s="5"/>
      <c r="H44" s="5">
        <v>45</v>
      </c>
      <c r="I44" s="5">
        <v>28.1</v>
      </c>
      <c r="J44" s="5">
        <f t="shared" si="3"/>
        <v>27.770000000000003</v>
      </c>
      <c r="K44" s="5">
        <f t="shared" si="4"/>
        <v>29.713583535000001</v>
      </c>
      <c r="L44" s="93">
        <f t="shared" si="5"/>
        <v>1.9435835349999984</v>
      </c>
      <c r="M44" s="6"/>
      <c r="R44" s="4">
        <v>119.95833333333333</v>
      </c>
      <c r="S44" s="6">
        <v>24.75</v>
      </c>
    </row>
    <row r="45" spans="1:19">
      <c r="A45" s="4">
        <v>45</v>
      </c>
      <c r="B45" s="5">
        <v>22.5</v>
      </c>
      <c r="C45" s="5">
        <f t="shared" si="0"/>
        <v>22.17</v>
      </c>
      <c r="D45" s="5">
        <f t="shared" si="1"/>
        <v>27.122083535000002</v>
      </c>
      <c r="E45" s="93">
        <f t="shared" si="2"/>
        <v>4.9520835349999999</v>
      </c>
      <c r="F45" s="5"/>
      <c r="G45" s="5"/>
      <c r="H45" s="5">
        <v>50</v>
      </c>
      <c r="I45" s="5">
        <v>28.6</v>
      </c>
      <c r="J45" s="5">
        <f t="shared" si="3"/>
        <v>28.270000000000003</v>
      </c>
      <c r="K45" s="5">
        <f t="shared" si="4"/>
        <v>29.692326150000003</v>
      </c>
      <c r="L45" s="93">
        <f t="shared" si="5"/>
        <v>1.42232615</v>
      </c>
      <c r="M45" s="6"/>
      <c r="R45" s="4">
        <v>119.95833333333333</v>
      </c>
      <c r="S45" s="6">
        <v>29.8</v>
      </c>
    </row>
    <row r="46" spans="1:19" ht="15.75" thickBot="1">
      <c r="A46" s="4">
        <v>50</v>
      </c>
      <c r="B46" s="5">
        <v>23.8</v>
      </c>
      <c r="C46" s="5">
        <f t="shared" si="0"/>
        <v>23.470000000000002</v>
      </c>
      <c r="D46" s="5">
        <f t="shared" si="1"/>
        <v>27.100826150000003</v>
      </c>
      <c r="E46" s="93">
        <f t="shared" si="2"/>
        <v>3.6308261500000008</v>
      </c>
      <c r="F46" s="5"/>
      <c r="G46" s="5"/>
      <c r="H46" s="5">
        <v>55</v>
      </c>
      <c r="I46" s="5">
        <v>29</v>
      </c>
      <c r="J46" s="5">
        <f t="shared" si="3"/>
        <v>28.67</v>
      </c>
      <c r="K46" s="5">
        <f t="shared" si="4"/>
        <v>29.671068765000001</v>
      </c>
      <c r="L46" s="93">
        <f t="shared" si="5"/>
        <v>1.0010687649999994</v>
      </c>
      <c r="M46" s="6"/>
      <c r="R46" s="7">
        <v>0</v>
      </c>
      <c r="S46" s="9">
        <v>29.8</v>
      </c>
    </row>
    <row r="47" spans="1:19">
      <c r="A47" s="4">
        <v>55</v>
      </c>
      <c r="B47" s="5">
        <v>24.3</v>
      </c>
      <c r="C47" s="5">
        <f t="shared" si="0"/>
        <v>23.970000000000002</v>
      </c>
      <c r="D47" s="5">
        <f t="shared" si="1"/>
        <v>27.079568765000001</v>
      </c>
      <c r="E47" s="93">
        <f t="shared" si="2"/>
        <v>3.1095687649999988</v>
      </c>
      <c r="F47" s="5"/>
      <c r="G47" s="5"/>
      <c r="H47" s="5">
        <v>60</v>
      </c>
      <c r="I47" s="5">
        <v>29.1</v>
      </c>
      <c r="J47" s="5">
        <f t="shared" si="3"/>
        <v>28.770000000000003</v>
      </c>
      <c r="K47" s="5">
        <f t="shared" si="4"/>
        <v>29.649811380000003</v>
      </c>
      <c r="L47" s="93">
        <f t="shared" si="5"/>
        <v>0.87981137999999959</v>
      </c>
      <c r="M47" s="6"/>
    </row>
    <row r="48" spans="1:19">
      <c r="A48" s="4">
        <v>60</v>
      </c>
      <c r="B48" s="5">
        <v>24.2</v>
      </c>
      <c r="C48" s="5">
        <f t="shared" si="0"/>
        <v>23.87</v>
      </c>
      <c r="D48" s="5">
        <f t="shared" si="1"/>
        <v>27.058311380000003</v>
      </c>
      <c r="E48" s="93">
        <f t="shared" si="2"/>
        <v>3.1883113800000018</v>
      </c>
      <c r="F48" s="5"/>
      <c r="G48" s="5"/>
      <c r="H48" s="5">
        <v>65</v>
      </c>
      <c r="I48" s="5">
        <v>29.1</v>
      </c>
      <c r="J48" s="5">
        <f t="shared" si="3"/>
        <v>28.770000000000003</v>
      </c>
      <c r="K48" s="5">
        <f t="shared" si="4"/>
        <v>29.628553995000001</v>
      </c>
      <c r="L48" s="93">
        <f t="shared" si="5"/>
        <v>0.85855399499999763</v>
      </c>
      <c r="M48" s="6"/>
    </row>
    <row r="49" spans="1:13">
      <c r="A49" s="4">
        <v>65</v>
      </c>
      <c r="B49" s="5">
        <v>23.8</v>
      </c>
      <c r="C49" s="5">
        <f t="shared" si="0"/>
        <v>23.470000000000002</v>
      </c>
      <c r="D49" s="5">
        <f t="shared" si="1"/>
        <v>27.037053995000001</v>
      </c>
      <c r="E49" s="93">
        <f t="shared" si="2"/>
        <v>3.5670539949999984</v>
      </c>
      <c r="F49" s="5"/>
      <c r="G49" s="5"/>
      <c r="H49" s="5">
        <v>70</v>
      </c>
      <c r="I49" s="5">
        <v>27.8</v>
      </c>
      <c r="J49" s="5">
        <f t="shared" si="3"/>
        <v>27.470000000000002</v>
      </c>
      <c r="K49" s="5">
        <f t="shared" si="4"/>
        <v>29.607296610000002</v>
      </c>
      <c r="L49" s="93">
        <f t="shared" si="5"/>
        <v>2.1372966099999999</v>
      </c>
      <c r="M49" s="6"/>
    </row>
    <row r="50" spans="1:13">
      <c r="A50" s="4">
        <v>70</v>
      </c>
      <c r="B50" s="5">
        <v>23.2</v>
      </c>
      <c r="C50" s="5">
        <f t="shared" si="0"/>
        <v>22.87</v>
      </c>
      <c r="D50" s="5">
        <f t="shared" si="1"/>
        <v>27.015796610000002</v>
      </c>
      <c r="E50" s="93">
        <f t="shared" si="2"/>
        <v>4.1457966100000014</v>
      </c>
      <c r="F50" s="5"/>
      <c r="G50" s="5"/>
      <c r="H50" s="5">
        <v>75</v>
      </c>
      <c r="I50" s="5">
        <v>27.5</v>
      </c>
      <c r="J50" s="5">
        <f t="shared" si="3"/>
        <v>27.17</v>
      </c>
      <c r="K50" s="5">
        <f t="shared" si="4"/>
        <v>29.586039225</v>
      </c>
      <c r="L50" s="93">
        <f t="shared" si="5"/>
        <v>2.4160392249999987</v>
      </c>
      <c r="M50" s="6"/>
    </row>
    <row r="51" spans="1:13">
      <c r="A51" s="4">
        <v>75</v>
      </c>
      <c r="B51" s="5">
        <v>22.9</v>
      </c>
      <c r="C51" s="5">
        <f t="shared" si="0"/>
        <v>22.57</v>
      </c>
      <c r="D51" s="5">
        <f t="shared" si="1"/>
        <v>26.994539225</v>
      </c>
      <c r="E51" s="93">
        <f t="shared" si="2"/>
        <v>4.4245392250000002</v>
      </c>
      <c r="F51" s="5"/>
      <c r="G51" s="5"/>
      <c r="H51" s="5">
        <v>80</v>
      </c>
      <c r="I51" s="5">
        <v>26.7</v>
      </c>
      <c r="J51" s="5">
        <f t="shared" si="3"/>
        <v>26.37</v>
      </c>
      <c r="K51" s="5">
        <f t="shared" si="4"/>
        <v>29.564781840000002</v>
      </c>
      <c r="L51" s="93">
        <f t="shared" si="5"/>
        <v>3.194781840000001</v>
      </c>
      <c r="M51" s="6"/>
    </row>
    <row r="52" spans="1:13">
      <c r="A52" s="4">
        <v>80</v>
      </c>
      <c r="B52" s="5">
        <v>21.5</v>
      </c>
      <c r="C52" s="5">
        <f t="shared" si="0"/>
        <v>21.17</v>
      </c>
      <c r="D52" s="5">
        <f t="shared" si="1"/>
        <v>26.973281840000002</v>
      </c>
      <c r="E52" s="93">
        <f t="shared" si="2"/>
        <v>5.8032818400000004</v>
      </c>
      <c r="F52" s="5"/>
      <c r="G52" s="5"/>
      <c r="H52" s="5">
        <v>85</v>
      </c>
      <c r="I52" s="5">
        <v>26</v>
      </c>
      <c r="J52" s="5">
        <f t="shared" si="3"/>
        <v>25.67</v>
      </c>
      <c r="K52" s="5">
        <f t="shared" si="4"/>
        <v>29.543524455</v>
      </c>
      <c r="L52" s="93">
        <f t="shared" si="5"/>
        <v>3.8735244549999983</v>
      </c>
      <c r="M52" s="6"/>
    </row>
    <row r="53" spans="1:13">
      <c r="A53" s="4">
        <v>85</v>
      </c>
      <c r="B53" s="5">
        <v>21.2</v>
      </c>
      <c r="C53" s="5">
        <f t="shared" si="0"/>
        <v>20.87</v>
      </c>
      <c r="D53" s="5">
        <f t="shared" si="1"/>
        <v>26.952024455</v>
      </c>
      <c r="E53" s="93">
        <f t="shared" si="2"/>
        <v>6.0820244549999991</v>
      </c>
      <c r="F53" s="5"/>
      <c r="G53" s="5"/>
      <c r="H53" s="5">
        <v>90</v>
      </c>
      <c r="I53" s="5">
        <v>22.9</v>
      </c>
      <c r="J53" s="5">
        <f t="shared" si="3"/>
        <v>22.57</v>
      </c>
      <c r="K53" s="5">
        <f t="shared" si="4"/>
        <v>29.522267070000002</v>
      </c>
      <c r="L53" s="93">
        <f t="shared" si="5"/>
        <v>6.9522670700000013</v>
      </c>
      <c r="M53" s="6"/>
    </row>
    <row r="54" spans="1:13">
      <c r="A54" s="4">
        <v>90</v>
      </c>
      <c r="B54" s="5">
        <v>20.3</v>
      </c>
      <c r="C54" s="5">
        <f t="shared" si="0"/>
        <v>19.970000000000002</v>
      </c>
      <c r="D54" s="5">
        <f t="shared" si="1"/>
        <v>26.930767070000002</v>
      </c>
      <c r="E54" s="93">
        <f t="shared" si="2"/>
        <v>6.9607670699999993</v>
      </c>
      <c r="F54" s="5"/>
      <c r="G54" s="5"/>
      <c r="H54" s="5">
        <v>95</v>
      </c>
      <c r="I54" s="5">
        <v>20.2</v>
      </c>
      <c r="J54" s="5">
        <f t="shared" si="3"/>
        <v>19.87</v>
      </c>
      <c r="K54" s="5">
        <f t="shared" si="4"/>
        <v>29.501009685</v>
      </c>
      <c r="L54" s="93">
        <f t="shared" si="5"/>
        <v>9.6310096849999987</v>
      </c>
      <c r="M54" s="6" t="s">
        <v>164</v>
      </c>
    </row>
    <row r="55" spans="1:13">
      <c r="A55" s="4">
        <v>95</v>
      </c>
      <c r="B55" s="5">
        <v>17.399999999999999</v>
      </c>
      <c r="C55" s="5">
        <f t="shared" si="0"/>
        <v>17.07</v>
      </c>
      <c r="D55" s="5">
        <f t="shared" si="1"/>
        <v>26.909509685</v>
      </c>
      <c r="E55" s="93">
        <f t="shared" si="2"/>
        <v>9.8395096849999995</v>
      </c>
      <c r="F55" s="5"/>
      <c r="G55" s="5"/>
      <c r="H55" s="5">
        <v>100</v>
      </c>
      <c r="I55" s="5">
        <v>17.600000000000001</v>
      </c>
      <c r="J55" s="5">
        <f t="shared" si="3"/>
        <v>17.270000000000003</v>
      </c>
      <c r="K55" s="5">
        <f t="shared" si="4"/>
        <v>29.479752300000001</v>
      </c>
      <c r="L55" s="93">
        <f t="shared" si="5"/>
        <v>12.209752299999998</v>
      </c>
      <c r="M55" s="6"/>
    </row>
    <row r="56" spans="1:13">
      <c r="A56" s="4">
        <v>100</v>
      </c>
      <c r="B56" s="5">
        <v>16</v>
      </c>
      <c r="C56" s="5">
        <f t="shared" si="0"/>
        <v>15.67</v>
      </c>
      <c r="D56" s="5">
        <f t="shared" si="1"/>
        <v>26.888252300000001</v>
      </c>
      <c r="E56" s="93">
        <f t="shared" si="2"/>
        <v>11.218252300000001</v>
      </c>
      <c r="F56" s="5" t="s">
        <v>165</v>
      </c>
      <c r="G56" s="5"/>
      <c r="H56" s="5">
        <v>105</v>
      </c>
      <c r="I56" s="5">
        <v>15.4</v>
      </c>
      <c r="J56" s="5">
        <f t="shared" si="3"/>
        <v>15.07</v>
      </c>
      <c r="K56" s="5">
        <f t="shared" si="4"/>
        <v>29.458494915000003</v>
      </c>
      <c r="L56" s="93">
        <f t="shared" si="5"/>
        <v>14.388494915000003</v>
      </c>
      <c r="M56" s="6"/>
    </row>
    <row r="57" spans="1:13">
      <c r="A57" s="4">
        <v>105</v>
      </c>
      <c r="B57" s="5">
        <v>12.5</v>
      </c>
      <c r="C57" s="5">
        <f t="shared" si="0"/>
        <v>12.17</v>
      </c>
      <c r="D57" s="5">
        <f t="shared" si="1"/>
        <v>26.866994915000003</v>
      </c>
      <c r="E57" s="93">
        <f t="shared" si="2"/>
        <v>14.696994915000003</v>
      </c>
      <c r="F57" s="5"/>
      <c r="G57" s="5"/>
      <c r="H57" s="5">
        <v>110</v>
      </c>
      <c r="I57" s="5">
        <v>10</v>
      </c>
      <c r="J57" s="5">
        <f t="shared" si="3"/>
        <v>9.67</v>
      </c>
      <c r="K57" s="5">
        <f t="shared" si="4"/>
        <v>29.437237530000001</v>
      </c>
      <c r="L57" s="93">
        <f t="shared" si="5"/>
        <v>19.767237530000003</v>
      </c>
      <c r="M57" s="6"/>
    </row>
    <row r="58" spans="1:13">
      <c r="A58" s="4">
        <v>110</v>
      </c>
      <c r="B58" s="5">
        <v>9.6</v>
      </c>
      <c r="C58" s="5">
        <f t="shared" si="0"/>
        <v>9.27</v>
      </c>
      <c r="D58" s="5">
        <f t="shared" si="1"/>
        <v>26.845737530000001</v>
      </c>
      <c r="E58" s="93">
        <f t="shared" si="2"/>
        <v>17.575737530000001</v>
      </c>
      <c r="F58" s="5"/>
      <c r="G58" s="5"/>
      <c r="H58" s="5">
        <v>115</v>
      </c>
      <c r="I58" s="5">
        <v>8.4</v>
      </c>
      <c r="J58" s="5">
        <f t="shared" si="3"/>
        <v>8.07</v>
      </c>
      <c r="K58" s="5">
        <f t="shared" si="4"/>
        <v>29.415980145000002</v>
      </c>
      <c r="L58" s="93">
        <f t="shared" si="5"/>
        <v>21.345980145000002</v>
      </c>
      <c r="M58" s="6"/>
    </row>
    <row r="59" spans="1:13">
      <c r="A59" s="4">
        <v>115</v>
      </c>
      <c r="B59" s="5">
        <v>6.8</v>
      </c>
      <c r="C59" s="5">
        <f t="shared" si="0"/>
        <v>6.47</v>
      </c>
      <c r="D59" s="5">
        <f t="shared" si="1"/>
        <v>26.824480145000003</v>
      </c>
      <c r="E59" s="93">
        <f t="shared" si="2"/>
        <v>20.354480145000004</v>
      </c>
      <c r="F59" s="5"/>
      <c r="G59" s="5"/>
      <c r="H59" s="5">
        <v>120</v>
      </c>
      <c r="I59" s="5">
        <v>6.4</v>
      </c>
      <c r="J59" s="5">
        <f t="shared" si="3"/>
        <v>6.07</v>
      </c>
      <c r="K59" s="5">
        <f t="shared" si="4"/>
        <v>29.394722760000001</v>
      </c>
      <c r="L59" s="93">
        <f t="shared" si="5"/>
        <v>23.32472276</v>
      </c>
      <c r="M59" s="6"/>
    </row>
    <row r="60" spans="1:13" ht="15.75" thickBot="1">
      <c r="A60" s="7">
        <v>120</v>
      </c>
      <c r="B60" s="8">
        <v>5</v>
      </c>
      <c r="C60" s="8">
        <f t="shared" si="0"/>
        <v>4.67</v>
      </c>
      <c r="D60" s="8">
        <f t="shared" si="1"/>
        <v>26.803222760000001</v>
      </c>
      <c r="E60" s="94">
        <f t="shared" si="2"/>
        <v>22.133222760000002</v>
      </c>
      <c r="F60" s="8"/>
      <c r="G60" s="8"/>
      <c r="H60" s="8">
        <v>125</v>
      </c>
      <c r="I60" s="8">
        <v>5</v>
      </c>
      <c r="J60" s="8">
        <f t="shared" si="3"/>
        <v>4.67</v>
      </c>
      <c r="K60" s="8">
        <f t="shared" si="4"/>
        <v>29.373465375000002</v>
      </c>
      <c r="L60" s="94">
        <f t="shared" si="5"/>
        <v>24.703465375</v>
      </c>
      <c r="M60" s="9"/>
    </row>
  </sheetData>
  <mergeCells count="4">
    <mergeCell ref="O39:P39"/>
    <mergeCell ref="A33:M33"/>
    <mergeCell ref="O33:P33"/>
    <mergeCell ref="R33:S3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Q65"/>
  <sheetViews>
    <sheetView zoomScaleNormal="100" workbookViewId="0">
      <selection activeCell="G40" sqref="G40"/>
    </sheetView>
  </sheetViews>
  <sheetFormatPr defaultRowHeight="12.75"/>
  <cols>
    <col min="1" max="1" width="16.5703125" style="96" bestFit="1" customWidth="1"/>
    <col min="2" max="2" width="14.28515625" style="96" bestFit="1" customWidth="1"/>
    <col min="3" max="3" width="11.5703125" style="96" bestFit="1" customWidth="1"/>
    <col min="4" max="4" width="12.5703125" style="96" bestFit="1" customWidth="1"/>
    <col min="5" max="6" width="9.140625" style="96"/>
    <col min="7" max="7" width="12.7109375" style="96" bestFit="1" customWidth="1"/>
    <col min="8" max="8" width="14.140625" style="96" customWidth="1"/>
    <col min="9" max="9" width="9.140625" style="96"/>
    <col min="10" max="10" width="12.5703125" style="96" bestFit="1" customWidth="1"/>
    <col min="11" max="11" width="20.7109375" style="96" bestFit="1" customWidth="1"/>
    <col min="12" max="12" width="9.140625" style="96"/>
    <col min="13" max="13" width="13.5703125" style="96" bestFit="1" customWidth="1"/>
    <col min="14" max="16384" width="9.140625" style="96"/>
  </cols>
  <sheetData>
    <row r="1" spans="1:3" ht="15" customHeight="1">
      <c r="A1" s="95" t="s">
        <v>168</v>
      </c>
      <c r="C1" s="97"/>
    </row>
    <row r="2" spans="1:3" ht="15" customHeight="1">
      <c r="A2" s="98" t="s">
        <v>169</v>
      </c>
    </row>
    <row r="3" spans="1:3" ht="15" customHeight="1"/>
    <row r="4" spans="1:3" ht="15" customHeight="1"/>
    <row r="5" spans="1:3" ht="15" customHeight="1"/>
    <row r="6" spans="1:3" ht="15" customHeight="1"/>
    <row r="7" spans="1:3" ht="15" customHeight="1"/>
    <row r="8" spans="1:3" ht="15" customHeight="1"/>
    <row r="9" spans="1:3" ht="15" customHeight="1"/>
    <row r="10" spans="1:3" ht="15" customHeight="1"/>
    <row r="11" spans="1:3" ht="15" customHeight="1"/>
    <row r="12" spans="1:3" ht="15" customHeight="1"/>
    <row r="13" spans="1:3" ht="15" customHeight="1"/>
    <row r="14" spans="1:3" ht="15" customHeight="1"/>
    <row r="15" spans="1:3" ht="15" customHeight="1"/>
    <row r="16" spans="1: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17" ht="15" customHeight="1" thickBot="1">
      <c r="A33" s="176" t="s">
        <v>16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M33" s="162" t="s">
        <v>35</v>
      </c>
      <c r="N33" s="162"/>
      <c r="O33" s="83"/>
      <c r="P33" s="162" t="s">
        <v>169</v>
      </c>
      <c r="Q33" s="162"/>
    </row>
    <row r="34" spans="1:17" ht="15" customHeight="1">
      <c r="A34" s="101">
        <v>39657</v>
      </c>
      <c r="B34" s="102" t="s">
        <v>50</v>
      </c>
      <c r="C34" s="103"/>
      <c r="D34" s="103"/>
      <c r="E34" s="103"/>
      <c r="F34" s="103"/>
      <c r="G34" s="104">
        <v>39657</v>
      </c>
      <c r="H34" s="102" t="s">
        <v>51</v>
      </c>
      <c r="I34" s="103"/>
      <c r="J34" s="103"/>
      <c r="K34" s="105"/>
      <c r="M34" s="1" t="s">
        <v>33</v>
      </c>
      <c r="N34" s="78">
        <v>8.64</v>
      </c>
      <c r="O34" s="82"/>
      <c r="P34" s="1">
        <v>0</v>
      </c>
      <c r="Q34" s="3">
        <v>17.82</v>
      </c>
    </row>
    <row r="35" spans="1:17" ht="15" customHeight="1">
      <c r="A35" s="106" t="s">
        <v>170</v>
      </c>
      <c r="B35" s="99" t="s">
        <v>113</v>
      </c>
      <c r="C35" s="99" t="s">
        <v>171</v>
      </c>
      <c r="D35" s="99" t="s">
        <v>161</v>
      </c>
      <c r="E35" s="99" t="s">
        <v>23</v>
      </c>
      <c r="F35" s="100"/>
      <c r="G35" s="100" t="s">
        <v>172</v>
      </c>
      <c r="H35" s="100" t="s">
        <v>173</v>
      </c>
      <c r="I35" s="100"/>
      <c r="J35" s="100"/>
      <c r="K35" s="107"/>
      <c r="M35" s="4" t="s">
        <v>34</v>
      </c>
      <c r="N35" s="53">
        <v>-0.14299999999999999</v>
      </c>
      <c r="O35" s="82"/>
      <c r="P35" s="4">
        <v>0</v>
      </c>
      <c r="Q35" s="6">
        <v>14.95</v>
      </c>
    </row>
    <row r="36" spans="1:17" ht="15" customHeight="1">
      <c r="A36" s="108">
        <v>0</v>
      </c>
      <c r="B36" s="100">
        <v>-2.8</v>
      </c>
      <c r="C36" s="100">
        <v>17.52</v>
      </c>
      <c r="D36" s="100">
        <f t="shared" ref="D36:D60" si="0">C36+B36</f>
        <v>14.719999999999999</v>
      </c>
      <c r="E36" s="100"/>
      <c r="F36" s="100"/>
      <c r="G36" s="99" t="s">
        <v>170</v>
      </c>
      <c r="H36" s="99" t="s">
        <v>113</v>
      </c>
      <c r="I36" s="99" t="s">
        <v>171</v>
      </c>
      <c r="J36" s="99" t="s">
        <v>174</v>
      </c>
      <c r="K36" s="109" t="s">
        <v>23</v>
      </c>
      <c r="M36" s="4" t="s">
        <v>213</v>
      </c>
      <c r="N36" s="37">
        <v>11.36</v>
      </c>
      <c r="O36" s="82"/>
      <c r="P36" s="4">
        <v>36.239999999999995</v>
      </c>
      <c r="Q36" s="6">
        <v>14.95</v>
      </c>
    </row>
    <row r="37" spans="1:17" ht="15" customHeight="1">
      <c r="A37" s="108">
        <v>5</v>
      </c>
      <c r="B37" s="100">
        <v>-5.5</v>
      </c>
      <c r="C37" s="100">
        <f t="shared" ref="C37:C60" si="1">C36+(0.0017*(A37-A36))</f>
        <v>17.528500000000001</v>
      </c>
      <c r="D37" s="100">
        <f t="shared" si="0"/>
        <v>12.028500000000001</v>
      </c>
      <c r="E37" s="100"/>
      <c r="F37" s="100"/>
      <c r="G37" s="100">
        <v>0</v>
      </c>
      <c r="H37" s="100">
        <v>-2.5</v>
      </c>
      <c r="I37" s="100">
        <v>17.52</v>
      </c>
      <c r="J37" s="100">
        <f t="shared" ref="J37:J59" si="2">I37+H37</f>
        <v>15.02</v>
      </c>
      <c r="K37" s="107"/>
      <c r="M37" s="4" t="s">
        <v>214</v>
      </c>
      <c r="N37" s="53">
        <v>-2.94</v>
      </c>
      <c r="O37" s="82"/>
      <c r="P37" s="4">
        <v>36.24</v>
      </c>
      <c r="Q37" s="6">
        <v>-45</v>
      </c>
    </row>
    <row r="38" spans="1:17" ht="15" customHeight="1" thickBot="1">
      <c r="A38" s="108">
        <v>10</v>
      </c>
      <c r="B38" s="100">
        <v>-10</v>
      </c>
      <c r="C38" s="100">
        <f t="shared" si="1"/>
        <v>17.537000000000003</v>
      </c>
      <c r="D38" s="100">
        <f t="shared" si="0"/>
        <v>7.5370000000000026</v>
      </c>
      <c r="E38" s="100"/>
      <c r="F38" s="100"/>
      <c r="G38" s="100">
        <v>5</v>
      </c>
      <c r="H38" s="100">
        <v>-5</v>
      </c>
      <c r="I38" s="100">
        <f t="shared" ref="I38:I59" si="3">I37+(0.0017*(G38-G37))</f>
        <v>17.528500000000001</v>
      </c>
      <c r="J38" s="100">
        <f t="shared" si="2"/>
        <v>12.528500000000001</v>
      </c>
      <c r="K38" s="107"/>
      <c r="M38" s="110" t="s">
        <v>215</v>
      </c>
      <c r="N38" s="112">
        <v>11.7</v>
      </c>
      <c r="O38" s="82"/>
      <c r="P38" s="4">
        <v>37.42</v>
      </c>
      <c r="Q38" s="6">
        <v>-45</v>
      </c>
    </row>
    <row r="39" spans="1:17" ht="15" customHeight="1">
      <c r="A39" s="108">
        <v>12.5</v>
      </c>
      <c r="B39" s="100">
        <v>-10.8</v>
      </c>
      <c r="C39" s="100">
        <f t="shared" si="1"/>
        <v>17.541250000000002</v>
      </c>
      <c r="D39" s="100">
        <f t="shared" si="0"/>
        <v>6.7412500000000009</v>
      </c>
      <c r="E39" s="100" t="s">
        <v>12</v>
      </c>
      <c r="F39" s="100"/>
      <c r="G39" s="100">
        <v>10</v>
      </c>
      <c r="H39" s="100">
        <v>-9</v>
      </c>
      <c r="I39" s="100">
        <f t="shared" si="3"/>
        <v>17.537000000000003</v>
      </c>
      <c r="J39" s="100">
        <f t="shared" si="2"/>
        <v>8.5370000000000026</v>
      </c>
      <c r="K39" s="107"/>
      <c r="M39" s="161" t="s">
        <v>176</v>
      </c>
      <c r="N39" s="161"/>
      <c r="O39" s="82"/>
      <c r="P39" s="4">
        <v>37.42</v>
      </c>
      <c r="Q39" s="6">
        <v>14.95</v>
      </c>
    </row>
    <row r="40" spans="1:17" ht="15" customHeight="1">
      <c r="A40" s="108">
        <v>15</v>
      </c>
      <c r="B40" s="100">
        <v>-12.7</v>
      </c>
      <c r="C40" s="100">
        <f t="shared" si="1"/>
        <v>17.545500000000001</v>
      </c>
      <c r="D40" s="100">
        <f t="shared" si="0"/>
        <v>4.8455000000000013</v>
      </c>
      <c r="E40" s="100"/>
      <c r="F40" s="100"/>
      <c r="G40" s="100">
        <v>14.5</v>
      </c>
      <c r="H40" s="100">
        <v>-11.5</v>
      </c>
      <c r="I40" s="100">
        <f t="shared" si="3"/>
        <v>17.544650000000004</v>
      </c>
      <c r="J40" s="100">
        <f t="shared" si="2"/>
        <v>6.0446500000000043</v>
      </c>
      <c r="K40" s="107" t="s">
        <v>12</v>
      </c>
      <c r="M40" s="82"/>
      <c r="N40" s="82"/>
      <c r="O40" s="82"/>
      <c r="P40" s="4">
        <v>73.739999999999995</v>
      </c>
      <c r="Q40" s="6">
        <v>15.02</v>
      </c>
    </row>
    <row r="41" spans="1:17" ht="15" customHeight="1">
      <c r="A41" s="108">
        <v>20</v>
      </c>
      <c r="B41" s="100">
        <v>-13.3</v>
      </c>
      <c r="C41" s="100">
        <f t="shared" si="1"/>
        <v>17.554000000000002</v>
      </c>
      <c r="D41" s="100">
        <f t="shared" si="0"/>
        <v>4.2540000000000013</v>
      </c>
      <c r="E41" s="100"/>
      <c r="F41" s="100"/>
      <c r="G41" s="100">
        <v>20</v>
      </c>
      <c r="H41" s="100">
        <v>-12.8</v>
      </c>
      <c r="I41" s="100">
        <f t="shared" si="3"/>
        <v>17.554000000000006</v>
      </c>
      <c r="J41" s="100">
        <f t="shared" si="2"/>
        <v>4.7540000000000049</v>
      </c>
      <c r="K41" s="107"/>
      <c r="M41" s="82"/>
      <c r="N41" s="82"/>
      <c r="O41" s="82"/>
      <c r="P41" s="4">
        <v>73.739999999999995</v>
      </c>
      <c r="Q41" s="6">
        <v>-45</v>
      </c>
    </row>
    <row r="42" spans="1:17" ht="15" customHeight="1">
      <c r="A42" s="108">
        <v>25</v>
      </c>
      <c r="B42" s="100">
        <v>-13.9</v>
      </c>
      <c r="C42" s="100">
        <f t="shared" si="1"/>
        <v>17.562500000000004</v>
      </c>
      <c r="D42" s="100">
        <f t="shared" si="0"/>
        <v>3.6625000000000032</v>
      </c>
      <c r="E42" s="100"/>
      <c r="F42" s="100"/>
      <c r="G42" s="100">
        <v>25</v>
      </c>
      <c r="H42" s="100">
        <v>-13.1</v>
      </c>
      <c r="I42" s="100">
        <f t="shared" si="3"/>
        <v>17.562500000000007</v>
      </c>
      <c r="J42" s="100">
        <f t="shared" si="2"/>
        <v>4.4625000000000075</v>
      </c>
      <c r="K42" s="107"/>
      <c r="M42" s="82"/>
      <c r="N42" s="82"/>
      <c r="O42" s="82"/>
      <c r="P42" s="4">
        <v>74.92</v>
      </c>
      <c r="Q42" s="6">
        <v>-45</v>
      </c>
    </row>
    <row r="43" spans="1:17" ht="15" customHeight="1">
      <c r="A43" s="108">
        <v>30</v>
      </c>
      <c r="B43" s="100">
        <v>-13.6</v>
      </c>
      <c r="C43" s="100">
        <f t="shared" si="1"/>
        <v>17.571000000000005</v>
      </c>
      <c r="D43" s="100">
        <f t="shared" si="0"/>
        <v>3.9710000000000054</v>
      </c>
      <c r="E43" s="100"/>
      <c r="F43" s="100"/>
      <c r="G43" s="100">
        <v>30</v>
      </c>
      <c r="H43" s="100">
        <v>-13.7</v>
      </c>
      <c r="I43" s="100">
        <f t="shared" si="3"/>
        <v>17.571000000000009</v>
      </c>
      <c r="J43" s="100">
        <f t="shared" si="2"/>
        <v>3.8710000000000093</v>
      </c>
      <c r="K43" s="107"/>
      <c r="M43" s="82"/>
      <c r="N43" s="82"/>
      <c r="O43" s="82"/>
      <c r="P43" s="4">
        <v>74.959999999999994</v>
      </c>
      <c r="Q43" s="6">
        <v>15.02</v>
      </c>
    </row>
    <row r="44" spans="1:17" ht="15" customHeight="1">
      <c r="A44" s="108">
        <v>35</v>
      </c>
      <c r="B44" s="100">
        <v>-12.7</v>
      </c>
      <c r="C44" s="100">
        <f t="shared" si="1"/>
        <v>17.579500000000007</v>
      </c>
      <c r="D44" s="100">
        <f t="shared" si="0"/>
        <v>4.8795000000000073</v>
      </c>
      <c r="E44" s="100"/>
      <c r="F44" s="100"/>
      <c r="G44" s="100">
        <v>35</v>
      </c>
      <c r="H44" s="100">
        <v>-13.8</v>
      </c>
      <c r="I44" s="100">
        <f t="shared" si="3"/>
        <v>17.57950000000001</v>
      </c>
      <c r="J44" s="100">
        <f t="shared" si="2"/>
        <v>3.7795000000000094</v>
      </c>
      <c r="K44" s="107"/>
      <c r="M44" s="82"/>
      <c r="N44" s="82"/>
      <c r="O44" s="82"/>
      <c r="P44" s="4">
        <v>113.83</v>
      </c>
      <c r="Q44" s="6">
        <v>15.02</v>
      </c>
    </row>
    <row r="45" spans="1:17" ht="15" customHeight="1">
      <c r="A45" s="108">
        <v>40</v>
      </c>
      <c r="B45" s="100">
        <v>-12.1</v>
      </c>
      <c r="C45" s="100">
        <f t="shared" si="1"/>
        <v>17.588000000000008</v>
      </c>
      <c r="D45" s="100">
        <f t="shared" si="0"/>
        <v>5.4880000000000084</v>
      </c>
      <c r="E45" s="100"/>
      <c r="F45" s="100"/>
      <c r="G45" s="100">
        <v>40</v>
      </c>
      <c r="H45" s="100">
        <v>-13.2</v>
      </c>
      <c r="I45" s="100">
        <f t="shared" si="3"/>
        <v>17.588000000000012</v>
      </c>
      <c r="J45" s="100">
        <f t="shared" si="2"/>
        <v>4.3880000000000123</v>
      </c>
      <c r="K45" s="107"/>
      <c r="M45" s="82"/>
      <c r="N45" s="82"/>
      <c r="O45" s="82"/>
      <c r="P45" s="4">
        <v>113.83</v>
      </c>
      <c r="Q45" s="6">
        <v>18.079999999999998</v>
      </c>
    </row>
    <row r="46" spans="1:17" ht="15.75" thickBot="1">
      <c r="A46" s="108">
        <v>45</v>
      </c>
      <c r="B46" s="100">
        <v>-12.4</v>
      </c>
      <c r="C46" s="100">
        <f t="shared" si="1"/>
        <v>17.59650000000001</v>
      </c>
      <c r="D46" s="100">
        <f t="shared" si="0"/>
        <v>5.1965000000000092</v>
      </c>
      <c r="E46" s="100"/>
      <c r="F46" s="100"/>
      <c r="G46" s="100">
        <v>45</v>
      </c>
      <c r="H46" s="100">
        <v>-12</v>
      </c>
      <c r="I46" s="100">
        <f t="shared" si="3"/>
        <v>17.596500000000013</v>
      </c>
      <c r="J46" s="100">
        <f t="shared" si="2"/>
        <v>5.5965000000000131</v>
      </c>
      <c r="K46" s="107"/>
      <c r="M46" s="82"/>
      <c r="N46" s="82"/>
      <c r="O46" s="82"/>
      <c r="P46" s="7">
        <v>0</v>
      </c>
      <c r="Q46" s="9">
        <v>17.82</v>
      </c>
    </row>
    <row r="47" spans="1:17">
      <c r="A47" s="108">
        <v>50</v>
      </c>
      <c r="B47" s="100">
        <v>-11.7</v>
      </c>
      <c r="C47" s="100">
        <f t="shared" si="1"/>
        <v>17.605000000000011</v>
      </c>
      <c r="D47" s="100">
        <f t="shared" si="0"/>
        <v>5.9050000000000118</v>
      </c>
      <c r="E47" s="100"/>
      <c r="F47" s="100"/>
      <c r="G47" s="100">
        <v>50</v>
      </c>
      <c r="H47" s="100">
        <v>-11.7</v>
      </c>
      <c r="I47" s="100">
        <f t="shared" si="3"/>
        <v>17.605000000000015</v>
      </c>
      <c r="J47" s="100">
        <f t="shared" si="2"/>
        <v>5.9050000000000153</v>
      </c>
      <c r="K47" s="107"/>
    </row>
    <row r="48" spans="1:17">
      <c r="A48" s="108">
        <v>55</v>
      </c>
      <c r="B48" s="100">
        <v>-11.1</v>
      </c>
      <c r="C48" s="100">
        <f t="shared" si="1"/>
        <v>17.613500000000013</v>
      </c>
      <c r="D48" s="100">
        <f t="shared" si="0"/>
        <v>6.5135000000000129</v>
      </c>
      <c r="E48" s="100"/>
      <c r="F48" s="100"/>
      <c r="G48" s="100">
        <v>55</v>
      </c>
      <c r="H48" s="100">
        <v>-11.5</v>
      </c>
      <c r="I48" s="100">
        <f t="shared" si="3"/>
        <v>17.613500000000016</v>
      </c>
      <c r="J48" s="100">
        <f t="shared" si="2"/>
        <v>6.1135000000000161</v>
      </c>
      <c r="K48" s="107"/>
    </row>
    <row r="49" spans="1:11">
      <c r="A49" s="108">
        <v>60</v>
      </c>
      <c r="B49" s="100">
        <v>-11.3</v>
      </c>
      <c r="C49" s="100">
        <f t="shared" si="1"/>
        <v>17.622000000000014</v>
      </c>
      <c r="D49" s="100">
        <f t="shared" si="0"/>
        <v>6.3220000000000134</v>
      </c>
      <c r="E49" s="100"/>
      <c r="F49" s="100"/>
      <c r="G49" s="100">
        <v>60</v>
      </c>
      <c r="H49" s="100">
        <v>-11.9</v>
      </c>
      <c r="I49" s="100">
        <f t="shared" si="3"/>
        <v>17.622000000000018</v>
      </c>
      <c r="J49" s="100">
        <f t="shared" si="2"/>
        <v>5.7220000000000173</v>
      </c>
      <c r="K49" s="107"/>
    </row>
    <row r="50" spans="1:11">
      <c r="A50" s="108">
        <v>65</v>
      </c>
      <c r="B50" s="100">
        <v>-11.7</v>
      </c>
      <c r="C50" s="100">
        <f t="shared" si="1"/>
        <v>17.630500000000016</v>
      </c>
      <c r="D50" s="100">
        <f t="shared" si="0"/>
        <v>5.9305000000000163</v>
      </c>
      <c r="E50" s="100"/>
      <c r="F50" s="100"/>
      <c r="G50" s="100">
        <v>65</v>
      </c>
      <c r="H50" s="100">
        <v>-11.7</v>
      </c>
      <c r="I50" s="100">
        <f t="shared" si="3"/>
        <v>17.630500000000019</v>
      </c>
      <c r="J50" s="100">
        <f t="shared" si="2"/>
        <v>5.9305000000000199</v>
      </c>
      <c r="K50" s="107"/>
    </row>
    <row r="51" spans="1:11">
      <c r="A51" s="108">
        <v>70</v>
      </c>
      <c r="B51" s="100">
        <v>-11.7</v>
      </c>
      <c r="C51" s="100">
        <f t="shared" si="1"/>
        <v>17.639000000000017</v>
      </c>
      <c r="D51" s="100">
        <f t="shared" si="0"/>
        <v>5.9390000000000178</v>
      </c>
      <c r="E51" s="100"/>
      <c r="F51" s="100"/>
      <c r="G51" s="100">
        <v>70</v>
      </c>
      <c r="H51" s="100">
        <v>-11.4</v>
      </c>
      <c r="I51" s="100">
        <f t="shared" si="3"/>
        <v>17.639000000000021</v>
      </c>
      <c r="J51" s="100">
        <f t="shared" si="2"/>
        <v>6.2390000000000203</v>
      </c>
      <c r="K51" s="107"/>
    </row>
    <row r="52" spans="1:11">
      <c r="A52" s="108">
        <v>75</v>
      </c>
      <c r="B52" s="100">
        <v>-13.2</v>
      </c>
      <c r="C52" s="100">
        <f t="shared" si="1"/>
        <v>17.647500000000019</v>
      </c>
      <c r="D52" s="100">
        <f t="shared" si="0"/>
        <v>4.4475000000000193</v>
      </c>
      <c r="E52" s="100"/>
      <c r="F52" s="100"/>
      <c r="G52" s="100">
        <v>75</v>
      </c>
      <c r="H52" s="100">
        <v>-13</v>
      </c>
      <c r="I52" s="100">
        <f t="shared" si="3"/>
        <v>17.647500000000022</v>
      </c>
      <c r="J52" s="100">
        <f t="shared" si="2"/>
        <v>4.6475000000000222</v>
      </c>
      <c r="K52" s="107"/>
    </row>
    <row r="53" spans="1:11">
      <c r="A53" s="108">
        <v>80</v>
      </c>
      <c r="B53" s="100">
        <v>-13.2</v>
      </c>
      <c r="C53" s="100">
        <f t="shared" si="1"/>
        <v>17.65600000000002</v>
      </c>
      <c r="D53" s="100">
        <f t="shared" si="0"/>
        <v>4.4560000000000208</v>
      </c>
      <c r="E53" s="100"/>
      <c r="F53" s="100"/>
      <c r="G53" s="100">
        <v>80</v>
      </c>
      <c r="H53" s="100">
        <v>-13.9</v>
      </c>
      <c r="I53" s="100">
        <f t="shared" si="3"/>
        <v>17.656000000000024</v>
      </c>
      <c r="J53" s="100">
        <f t="shared" si="2"/>
        <v>3.7560000000000233</v>
      </c>
      <c r="K53" s="107"/>
    </row>
    <row r="54" spans="1:11">
      <c r="A54" s="108">
        <v>85</v>
      </c>
      <c r="B54" s="100">
        <v>-13.3</v>
      </c>
      <c r="C54" s="100">
        <f t="shared" si="1"/>
        <v>17.664500000000022</v>
      </c>
      <c r="D54" s="100">
        <f t="shared" si="0"/>
        <v>4.3645000000000209</v>
      </c>
      <c r="E54" s="100"/>
      <c r="F54" s="100"/>
      <c r="G54" s="100">
        <v>85</v>
      </c>
      <c r="H54" s="100">
        <v>-13.2</v>
      </c>
      <c r="I54" s="100">
        <f t="shared" si="3"/>
        <v>17.664500000000025</v>
      </c>
      <c r="J54" s="100">
        <f t="shared" si="2"/>
        <v>4.4645000000000259</v>
      </c>
      <c r="K54" s="107"/>
    </row>
    <row r="55" spans="1:11">
      <c r="A55" s="108">
        <v>90</v>
      </c>
      <c r="B55" s="100">
        <v>-12.5</v>
      </c>
      <c r="C55" s="100">
        <f t="shared" si="1"/>
        <v>17.673000000000023</v>
      </c>
      <c r="D55" s="100">
        <f t="shared" si="0"/>
        <v>5.1730000000000231</v>
      </c>
      <c r="E55" s="100"/>
      <c r="F55" s="100"/>
      <c r="G55" s="100">
        <v>90</v>
      </c>
      <c r="H55" s="100">
        <v>-12.4</v>
      </c>
      <c r="I55" s="100">
        <f t="shared" si="3"/>
        <v>17.673000000000027</v>
      </c>
      <c r="J55" s="100">
        <f t="shared" si="2"/>
        <v>5.2730000000000263</v>
      </c>
      <c r="K55" s="107"/>
    </row>
    <row r="56" spans="1:11">
      <c r="A56" s="108">
        <v>96</v>
      </c>
      <c r="B56" s="100">
        <v>-10.8</v>
      </c>
      <c r="C56" s="100">
        <f t="shared" si="1"/>
        <v>17.683200000000024</v>
      </c>
      <c r="D56" s="100">
        <f t="shared" si="0"/>
        <v>6.8832000000000235</v>
      </c>
      <c r="E56" s="100" t="s">
        <v>13</v>
      </c>
      <c r="F56" s="100"/>
      <c r="G56" s="100">
        <v>95</v>
      </c>
      <c r="H56" s="100">
        <v>-12.1</v>
      </c>
      <c r="I56" s="100">
        <f t="shared" si="3"/>
        <v>17.681500000000028</v>
      </c>
      <c r="J56" s="100">
        <f t="shared" si="2"/>
        <v>5.5815000000000285</v>
      </c>
      <c r="K56" s="107"/>
    </row>
    <row r="57" spans="1:11">
      <c r="A57" s="108">
        <v>100</v>
      </c>
      <c r="B57" s="100">
        <v>-9.8000000000000007</v>
      </c>
      <c r="C57" s="100">
        <f t="shared" si="1"/>
        <v>17.690000000000023</v>
      </c>
      <c r="D57" s="100">
        <f t="shared" si="0"/>
        <v>7.8900000000000219</v>
      </c>
      <c r="E57" s="100"/>
      <c r="F57" s="100"/>
      <c r="G57" s="100">
        <v>99</v>
      </c>
      <c r="H57" s="100">
        <v>-11</v>
      </c>
      <c r="I57" s="100">
        <f t="shared" si="3"/>
        <v>17.688300000000027</v>
      </c>
      <c r="J57" s="100">
        <f t="shared" si="2"/>
        <v>6.6883000000000266</v>
      </c>
      <c r="K57" s="107" t="s">
        <v>13</v>
      </c>
    </row>
    <row r="58" spans="1:11">
      <c r="A58" s="108">
        <v>105</v>
      </c>
      <c r="B58" s="100">
        <v>-7.5</v>
      </c>
      <c r="C58" s="100">
        <f t="shared" si="1"/>
        <v>17.698500000000024</v>
      </c>
      <c r="D58" s="100">
        <f t="shared" si="0"/>
        <v>10.198500000000024</v>
      </c>
      <c r="E58" s="100"/>
      <c r="F58" s="100"/>
      <c r="G58" s="100">
        <v>105</v>
      </c>
      <c r="H58" s="100">
        <v>-7.5</v>
      </c>
      <c r="I58" s="100">
        <f t="shared" si="3"/>
        <v>17.698500000000028</v>
      </c>
      <c r="J58" s="100">
        <f t="shared" si="2"/>
        <v>10.198500000000028</v>
      </c>
      <c r="K58" s="107"/>
    </row>
    <row r="59" spans="1:11">
      <c r="A59" s="108">
        <v>110</v>
      </c>
      <c r="B59" s="100">
        <v>-4.8</v>
      </c>
      <c r="C59" s="100">
        <f t="shared" si="1"/>
        <v>17.707000000000026</v>
      </c>
      <c r="D59" s="100">
        <f t="shared" si="0"/>
        <v>12.907000000000025</v>
      </c>
      <c r="E59" s="100"/>
      <c r="F59" s="100"/>
      <c r="G59" s="100">
        <v>110</v>
      </c>
      <c r="H59" s="100">
        <v>-4.5999999999999996</v>
      </c>
      <c r="I59" s="100">
        <f t="shared" si="3"/>
        <v>17.707000000000029</v>
      </c>
      <c r="J59" s="100">
        <f t="shared" si="2"/>
        <v>13.10700000000003</v>
      </c>
      <c r="K59" s="107" t="s">
        <v>175</v>
      </c>
    </row>
    <row r="60" spans="1:11">
      <c r="A60" s="108">
        <v>5</v>
      </c>
      <c r="B60" s="100">
        <v>-5.5</v>
      </c>
      <c r="C60" s="100">
        <f t="shared" si="1"/>
        <v>17.528500000000026</v>
      </c>
      <c r="D60" s="100">
        <f t="shared" si="0"/>
        <v>12.028500000000026</v>
      </c>
      <c r="E60" s="100"/>
      <c r="F60" s="100"/>
      <c r="G60" s="100">
        <v>36.83</v>
      </c>
      <c r="H60" s="100"/>
      <c r="I60" s="100">
        <v>3</v>
      </c>
      <c r="J60" s="100"/>
      <c r="K60" s="107"/>
    </row>
    <row r="61" spans="1:11">
      <c r="A61" s="108"/>
      <c r="B61" s="100"/>
      <c r="C61" s="100"/>
      <c r="D61" s="100"/>
      <c r="E61" s="100"/>
      <c r="F61" s="100"/>
      <c r="G61" s="100">
        <v>36.83</v>
      </c>
      <c r="H61" s="100"/>
      <c r="I61" s="100">
        <f>17.52+(G61*0.0017)</f>
        <v>17.582611</v>
      </c>
      <c r="J61" s="100"/>
      <c r="K61" s="107"/>
    </row>
    <row r="62" spans="1:11">
      <c r="A62" s="108">
        <v>36.83</v>
      </c>
      <c r="B62" s="100">
        <v>3</v>
      </c>
      <c r="C62" s="100"/>
      <c r="D62" s="100"/>
      <c r="E62" s="100"/>
      <c r="F62" s="100"/>
      <c r="G62" s="100">
        <f>113.83-36.83</f>
        <v>77</v>
      </c>
      <c r="H62" s="100"/>
      <c r="I62" s="100">
        <v>3</v>
      </c>
      <c r="J62" s="100"/>
      <c r="K62" s="107"/>
    </row>
    <row r="63" spans="1:11">
      <c r="A63" s="108">
        <v>36.83</v>
      </c>
      <c r="B63" s="100">
        <v>17.582611</v>
      </c>
      <c r="C63" s="100"/>
      <c r="D63" s="100">
        <f>AVERAGE(D39,D56)</f>
        <v>6.8122250000000122</v>
      </c>
      <c r="E63" s="100"/>
      <c r="F63" s="100"/>
      <c r="G63" s="100">
        <f>113.83-36.83</f>
        <v>77</v>
      </c>
      <c r="H63" s="100"/>
      <c r="I63" s="100">
        <f>17.52+(G63*0.0017)</f>
        <v>17.6509</v>
      </c>
      <c r="J63" s="100"/>
      <c r="K63" s="107"/>
    </row>
    <row r="64" spans="1:11">
      <c r="A64" s="108">
        <v>77</v>
      </c>
      <c r="B64" s="100">
        <v>3</v>
      </c>
      <c r="C64" s="100"/>
      <c r="D64" s="100"/>
      <c r="E64" s="100"/>
      <c r="F64" s="100"/>
      <c r="G64" s="100">
        <v>113.83</v>
      </c>
      <c r="H64" s="100"/>
      <c r="I64" s="100"/>
      <c r="J64" s="100"/>
      <c r="K64" s="107"/>
    </row>
    <row r="65" spans="1:11" ht="13.5" thickBot="1">
      <c r="A65" s="110">
        <v>77</v>
      </c>
      <c r="B65" s="111">
        <v>17.6509</v>
      </c>
      <c r="C65" s="111"/>
      <c r="D65" s="111"/>
      <c r="E65" s="111"/>
      <c r="F65" s="111"/>
      <c r="G65" s="111">
        <v>21</v>
      </c>
      <c r="H65" s="111"/>
      <c r="I65" s="111">
        <f>(0.0017*G65)+I37</f>
        <v>17.555699999999998</v>
      </c>
      <c r="J65" s="111"/>
      <c r="K65" s="112"/>
    </row>
  </sheetData>
  <mergeCells count="4">
    <mergeCell ref="M39:N39"/>
    <mergeCell ref="P33:Q33"/>
    <mergeCell ref="M33:N33"/>
    <mergeCell ref="A33:K33"/>
  </mergeCell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40:K62"/>
  <sheetViews>
    <sheetView workbookViewId="0">
      <selection activeCell="F41" sqref="F41"/>
    </sheetView>
  </sheetViews>
  <sheetFormatPr defaultRowHeight="12.75"/>
  <cols>
    <col min="1" max="3" width="9.140625" style="144" customWidth="1"/>
    <col min="4" max="4" width="15.140625" style="144" bestFit="1" customWidth="1"/>
    <col min="5" max="5" width="15.5703125" style="144" bestFit="1" customWidth="1"/>
    <col min="6" max="6" width="12" style="144" bestFit="1" customWidth="1"/>
    <col min="7" max="7" width="14.85546875" style="144" bestFit="1" customWidth="1"/>
    <col min="8" max="8" width="6" style="144" bestFit="1" customWidth="1"/>
    <col min="9" max="9" width="8.5703125" style="144" customWidth="1"/>
    <col min="10" max="10" width="14.85546875" style="144" bestFit="1" customWidth="1"/>
    <col min="11" max="11" width="9.140625" style="144" customWidth="1"/>
    <col min="12" max="16384" width="9.140625" style="144"/>
  </cols>
  <sheetData>
    <row r="40" spans="1:11" ht="15.75" thickBot="1">
      <c r="A40" s="177" t="s">
        <v>229</v>
      </c>
      <c r="B40" s="177"/>
      <c r="C40" s="147"/>
      <c r="D40" s="147" t="s">
        <v>225</v>
      </c>
      <c r="E40" s="144" t="s">
        <v>230</v>
      </c>
      <c r="J40" s="162" t="s">
        <v>35</v>
      </c>
      <c r="K40" s="162"/>
    </row>
    <row r="41" spans="1:11" ht="15">
      <c r="A41" s="144">
        <v>0</v>
      </c>
      <c r="B41" s="144">
        <v>24.145</v>
      </c>
      <c r="E41" s="144" t="s">
        <v>231</v>
      </c>
      <c r="F41" s="144">
        <f>((24.95-24.25)/(113+(10/12)))</f>
        <v>6.1493411420204917E-3</v>
      </c>
      <c r="J41" s="1" t="s">
        <v>33</v>
      </c>
      <c r="K41" s="3">
        <v>6.34</v>
      </c>
    </row>
    <row r="42" spans="1:11" ht="15">
      <c r="A42" s="144">
        <v>0</v>
      </c>
      <c r="B42" s="144">
        <v>21.47</v>
      </c>
      <c r="C42" s="145"/>
      <c r="D42" s="145" t="s">
        <v>9</v>
      </c>
      <c r="E42" s="145" t="s">
        <v>226</v>
      </c>
      <c r="F42" s="145" t="s">
        <v>93</v>
      </c>
      <c r="G42" s="145" t="s">
        <v>42</v>
      </c>
      <c r="H42" s="145" t="s">
        <v>23</v>
      </c>
      <c r="J42" s="4" t="s">
        <v>34</v>
      </c>
      <c r="K42" s="6">
        <v>-2.44</v>
      </c>
    </row>
    <row r="43" spans="1:11" ht="15">
      <c r="A43" s="144">
        <v>36.208333333333336</v>
      </c>
      <c r="B43" s="144">
        <v>21.23</v>
      </c>
      <c r="D43" s="144">
        <v>0</v>
      </c>
      <c r="E43" s="144">
        <v>7.9</v>
      </c>
      <c r="F43" s="144">
        <f>24.145</f>
        <v>24.145</v>
      </c>
      <c r="G43" s="144">
        <f>F43+2.4+1-E43</f>
        <v>19.644999999999996</v>
      </c>
      <c r="J43" s="13" t="s">
        <v>0</v>
      </c>
      <c r="K43" s="6">
        <v>9.06</v>
      </c>
    </row>
    <row r="44" spans="1:11" ht="15">
      <c r="A44" s="144">
        <v>36.208333333333336</v>
      </c>
      <c r="B44" s="144">
        <v>-35</v>
      </c>
      <c r="D44" s="144">
        <v>5</v>
      </c>
      <c r="E44" s="144">
        <v>9.9</v>
      </c>
      <c r="F44" s="144">
        <f>F43-((D44-D43)*$F$41)</f>
        <v>24.114253294289899</v>
      </c>
      <c r="G44" s="144">
        <f t="shared" ref="G44:G62" si="0">F44+2.4+1-E44</f>
        <v>17.614253294289895</v>
      </c>
      <c r="J44" s="13" t="s">
        <v>1</v>
      </c>
      <c r="K44" s="6">
        <v>-5.24</v>
      </c>
    </row>
    <row r="45" spans="1:11" ht="15.75" thickBot="1">
      <c r="A45" s="144">
        <v>37.458333333333336</v>
      </c>
      <c r="B45" s="144">
        <v>-35</v>
      </c>
      <c r="D45" s="144">
        <v>10</v>
      </c>
      <c r="E45" s="144">
        <v>11.7</v>
      </c>
      <c r="F45" s="144">
        <f t="shared" ref="F45:F62" si="1">F44-((D45-D44)*$F$41)</f>
        <v>24.083506588579798</v>
      </c>
      <c r="G45" s="144">
        <f t="shared" si="0"/>
        <v>15.783506588579797</v>
      </c>
      <c r="J45" s="14" t="s">
        <v>228</v>
      </c>
      <c r="K45" s="119">
        <v>13.5</v>
      </c>
    </row>
    <row r="46" spans="1:11" ht="15">
      <c r="A46" s="144">
        <v>37.458333333333336</v>
      </c>
      <c r="B46" s="144">
        <v>21.23</v>
      </c>
      <c r="D46" s="144">
        <v>17</v>
      </c>
      <c r="E46" s="144">
        <v>15.7</v>
      </c>
      <c r="F46" s="144">
        <f t="shared" si="1"/>
        <v>24.040461200585654</v>
      </c>
      <c r="G46" s="144">
        <f t="shared" si="0"/>
        <v>11.740461200585653</v>
      </c>
      <c r="J46" s="161" t="s">
        <v>232</v>
      </c>
      <c r="K46" s="161"/>
    </row>
    <row r="47" spans="1:11">
      <c r="A47" s="144">
        <v>73.708333333333343</v>
      </c>
      <c r="B47" s="144">
        <v>20.99</v>
      </c>
      <c r="D47" s="144">
        <v>24</v>
      </c>
      <c r="E47" s="144">
        <v>21.7</v>
      </c>
      <c r="F47" s="144">
        <f t="shared" si="1"/>
        <v>23.997415812591509</v>
      </c>
      <c r="G47" s="144">
        <f t="shared" si="0"/>
        <v>5.6974158125915082</v>
      </c>
      <c r="H47" s="144" t="s">
        <v>12</v>
      </c>
    </row>
    <row r="48" spans="1:11">
      <c r="A48" s="144">
        <v>73.708333333333343</v>
      </c>
      <c r="B48" s="144">
        <v>-35</v>
      </c>
      <c r="D48" s="144">
        <v>30</v>
      </c>
      <c r="E48" s="144">
        <v>22.6</v>
      </c>
      <c r="F48" s="144">
        <f t="shared" si="1"/>
        <v>23.960519765739384</v>
      </c>
      <c r="G48" s="144">
        <f t="shared" si="0"/>
        <v>4.7605197657393816</v>
      </c>
    </row>
    <row r="49" spans="1:8">
      <c r="A49" s="144">
        <v>74.958333333333343</v>
      </c>
      <c r="B49" s="144">
        <v>-35</v>
      </c>
      <c r="D49" s="144">
        <v>38</v>
      </c>
      <c r="E49" s="144">
        <v>23.7</v>
      </c>
      <c r="F49" s="144">
        <f t="shared" si="1"/>
        <v>23.91132503660322</v>
      </c>
      <c r="G49" s="144">
        <f t="shared" si="0"/>
        <v>3.611325036603219</v>
      </c>
      <c r="H49" s="144" t="s">
        <v>30</v>
      </c>
    </row>
    <row r="50" spans="1:8">
      <c r="A50" s="144">
        <v>74.958333333333343</v>
      </c>
      <c r="B50" s="144">
        <v>20.99</v>
      </c>
      <c r="D50" s="144">
        <v>40</v>
      </c>
      <c r="E50" s="144">
        <v>23.4</v>
      </c>
      <c r="F50" s="144">
        <f t="shared" si="1"/>
        <v>23.899026354319179</v>
      </c>
      <c r="G50" s="144">
        <f t="shared" si="0"/>
        <v>3.8990263543191794</v>
      </c>
    </row>
    <row r="51" spans="1:8">
      <c r="A51" s="144">
        <v>113.83</v>
      </c>
      <c r="B51" s="144">
        <v>20.75</v>
      </c>
      <c r="D51" s="144">
        <v>50</v>
      </c>
      <c r="E51" s="144">
        <v>23.5</v>
      </c>
      <c r="F51" s="144">
        <f t="shared" si="1"/>
        <v>23.837532942898974</v>
      </c>
      <c r="G51" s="144">
        <f t="shared" si="0"/>
        <v>3.737532942898973</v>
      </c>
    </row>
    <row r="52" spans="1:8">
      <c r="A52" s="144">
        <v>113.83</v>
      </c>
      <c r="B52" s="144">
        <v>23.445</v>
      </c>
      <c r="D52" s="144">
        <v>60</v>
      </c>
      <c r="E52" s="144">
        <v>23.9</v>
      </c>
      <c r="F52" s="144">
        <f t="shared" si="1"/>
        <v>23.776039531478769</v>
      </c>
      <c r="G52" s="144">
        <f t="shared" si="0"/>
        <v>3.2760395314787694</v>
      </c>
    </row>
    <row r="53" spans="1:8">
      <c r="A53" s="144">
        <v>0</v>
      </c>
      <c r="B53" s="144">
        <v>24.145</v>
      </c>
      <c r="D53" s="144">
        <v>70</v>
      </c>
      <c r="E53" s="144">
        <v>24</v>
      </c>
      <c r="F53" s="144">
        <f t="shared" si="1"/>
        <v>23.714546120058564</v>
      </c>
      <c r="G53" s="144">
        <f t="shared" si="0"/>
        <v>3.1145461200585629</v>
      </c>
    </row>
    <row r="54" spans="1:8">
      <c r="D54" s="144">
        <v>76</v>
      </c>
      <c r="E54" s="144">
        <v>25.1</v>
      </c>
      <c r="F54" s="144">
        <f t="shared" si="1"/>
        <v>23.67765007320644</v>
      </c>
      <c r="G54" s="144">
        <f t="shared" si="0"/>
        <v>1.977650073206437</v>
      </c>
      <c r="H54" s="144" t="s">
        <v>30</v>
      </c>
    </row>
    <row r="55" spans="1:8">
      <c r="D55" s="144">
        <v>80</v>
      </c>
      <c r="E55" s="144">
        <v>26</v>
      </c>
      <c r="F55" s="144">
        <f t="shared" si="1"/>
        <v>23.653052708638359</v>
      </c>
      <c r="G55" s="144">
        <f t="shared" si="0"/>
        <v>1.0530527086383579</v>
      </c>
    </row>
    <row r="56" spans="1:8">
      <c r="D56" s="144">
        <v>85</v>
      </c>
      <c r="E56" s="144">
        <v>27.1</v>
      </c>
      <c r="F56" s="144">
        <f t="shared" si="1"/>
        <v>23.622306002928259</v>
      </c>
      <c r="G56" s="144">
        <f t="shared" si="0"/>
        <v>-7.7693997071744292E-2</v>
      </c>
    </row>
    <row r="57" spans="1:8">
      <c r="D57" s="144">
        <v>90</v>
      </c>
      <c r="E57" s="144">
        <v>25.9</v>
      </c>
      <c r="F57" s="144">
        <f t="shared" si="1"/>
        <v>23.591559297218158</v>
      </c>
      <c r="G57" s="144">
        <f t="shared" si="0"/>
        <v>1.0915592972181578</v>
      </c>
    </row>
    <row r="58" spans="1:8">
      <c r="D58" s="144">
        <v>98</v>
      </c>
      <c r="E58" s="144">
        <v>21.2</v>
      </c>
      <c r="F58" s="144">
        <f t="shared" si="1"/>
        <v>23.542364568081993</v>
      </c>
      <c r="G58" s="144">
        <f t="shared" si="0"/>
        <v>5.7423645680819924</v>
      </c>
      <c r="H58" s="144" t="s">
        <v>13</v>
      </c>
    </row>
    <row r="59" spans="1:8">
      <c r="D59" s="144">
        <v>100</v>
      </c>
      <c r="E59" s="144">
        <v>19.100000000000001</v>
      </c>
      <c r="F59" s="144">
        <f t="shared" si="1"/>
        <v>23.530065885797953</v>
      </c>
      <c r="G59" s="144">
        <f t="shared" si="0"/>
        <v>7.8300658857979499</v>
      </c>
    </row>
    <row r="60" spans="1:8">
      <c r="D60" s="144">
        <v>105</v>
      </c>
      <c r="E60" s="144">
        <v>15.5</v>
      </c>
      <c r="F60" s="144">
        <f t="shared" si="1"/>
        <v>23.499319180087852</v>
      </c>
      <c r="G60" s="144">
        <f t="shared" si="0"/>
        <v>11.399319180087851</v>
      </c>
    </row>
    <row r="61" spans="1:8">
      <c r="D61" s="144">
        <v>110</v>
      </c>
      <c r="E61" s="144">
        <v>12.8</v>
      </c>
      <c r="F61" s="144">
        <f t="shared" si="1"/>
        <v>23.468572474377751</v>
      </c>
      <c r="G61" s="144">
        <f t="shared" si="0"/>
        <v>14.068572474377749</v>
      </c>
    </row>
    <row r="62" spans="1:8">
      <c r="C62" s="146"/>
      <c r="D62" s="144">
        <v>113</v>
      </c>
      <c r="E62" s="144">
        <v>10.9</v>
      </c>
      <c r="F62" s="144">
        <f t="shared" si="1"/>
        <v>23.450124450951691</v>
      </c>
      <c r="G62" s="144">
        <f t="shared" si="0"/>
        <v>15.950124450951689</v>
      </c>
    </row>
  </sheetData>
  <mergeCells count="3">
    <mergeCell ref="A40:B40"/>
    <mergeCell ref="J40:K40"/>
    <mergeCell ref="J46:K4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40:J58"/>
  <sheetViews>
    <sheetView workbookViewId="0">
      <selection activeCell="T14" sqref="T14"/>
    </sheetView>
  </sheetViews>
  <sheetFormatPr defaultRowHeight="12.75"/>
  <cols>
    <col min="1" max="3" width="9.140625" style="144" customWidth="1"/>
    <col min="4" max="4" width="24.28515625" style="144" bestFit="1" customWidth="1"/>
    <col min="5" max="5" width="13.85546875" style="144" bestFit="1" customWidth="1"/>
    <col min="6" max="6" width="13.42578125" style="144" bestFit="1" customWidth="1"/>
    <col min="7" max="7" width="5.85546875" style="144" bestFit="1" customWidth="1"/>
    <col min="8" max="8" width="9.140625" style="144" customWidth="1"/>
    <col min="9" max="9" width="9.140625" style="144" bestFit="1" customWidth="1"/>
    <col min="10" max="16384" width="9.140625" style="144"/>
  </cols>
  <sheetData>
    <row r="40" spans="1:10" ht="15.75" thickBot="1">
      <c r="A40" s="167" t="s">
        <v>224</v>
      </c>
      <c r="B40" s="167"/>
      <c r="C40" s="145"/>
      <c r="D40" s="145" t="s">
        <v>225</v>
      </c>
      <c r="I40" s="162" t="s">
        <v>35</v>
      </c>
      <c r="J40" s="162"/>
    </row>
    <row r="41" spans="1:10" ht="15">
      <c r="A41" s="144">
        <v>0</v>
      </c>
      <c r="B41" s="144">
        <v>16.5</v>
      </c>
      <c r="D41" s="144" t="s">
        <v>115</v>
      </c>
      <c r="E41" s="146" t="s">
        <v>226</v>
      </c>
      <c r="F41" s="144" t="s">
        <v>42</v>
      </c>
      <c r="G41" s="144" t="s">
        <v>23</v>
      </c>
      <c r="I41" s="1" t="s">
        <v>33</v>
      </c>
      <c r="J41" s="3">
        <v>6.76</v>
      </c>
    </row>
    <row r="42" spans="1:10" ht="15">
      <c r="A42" s="144">
        <v>0</v>
      </c>
      <c r="B42" s="144">
        <v>13.55</v>
      </c>
      <c r="D42" s="144">
        <v>0</v>
      </c>
      <c r="E42" s="144">
        <v>7.9</v>
      </c>
      <c r="F42" s="144">
        <f>16.2+2.45+1-E42</f>
        <v>11.749999999999998</v>
      </c>
      <c r="I42" s="4" t="s">
        <v>34</v>
      </c>
      <c r="J42" s="6">
        <v>-2.02</v>
      </c>
    </row>
    <row r="43" spans="1:10" ht="15">
      <c r="A43" s="144">
        <v>36.25</v>
      </c>
      <c r="B43" s="144">
        <v>13.55</v>
      </c>
      <c r="D43" s="144">
        <v>5</v>
      </c>
      <c r="E43" s="144">
        <v>11.6</v>
      </c>
      <c r="F43" s="144">
        <f t="shared" ref="F43:F58" si="0">16.2+2.45+1-E43</f>
        <v>8.0499999999999989</v>
      </c>
      <c r="I43" s="13" t="s">
        <v>0</v>
      </c>
      <c r="J43" s="6">
        <v>9.48</v>
      </c>
    </row>
    <row r="44" spans="1:10" ht="15">
      <c r="A44" s="144">
        <v>36.25</v>
      </c>
      <c r="B44" s="144">
        <v>-40</v>
      </c>
      <c r="D44" s="144">
        <v>10.5</v>
      </c>
      <c r="E44" s="144">
        <v>13.2</v>
      </c>
      <c r="F44" s="144">
        <f t="shared" si="0"/>
        <v>6.4499999999999993</v>
      </c>
      <c r="G44" s="146" t="s">
        <v>12</v>
      </c>
      <c r="I44" s="13" t="s">
        <v>1</v>
      </c>
      <c r="J44" s="6">
        <v>-4.82</v>
      </c>
    </row>
    <row r="45" spans="1:10" ht="15.75" thickBot="1">
      <c r="A45" s="144">
        <v>37.416666666666664</v>
      </c>
      <c r="B45" s="144">
        <v>-40</v>
      </c>
      <c r="D45" s="144">
        <v>15</v>
      </c>
      <c r="E45" s="144">
        <v>15.7</v>
      </c>
      <c r="F45" s="144">
        <f t="shared" si="0"/>
        <v>3.9499999999999993</v>
      </c>
      <c r="I45" s="14" t="s">
        <v>228</v>
      </c>
      <c r="J45" s="119">
        <v>11.7</v>
      </c>
    </row>
    <row r="46" spans="1:10" ht="15">
      <c r="A46" s="144">
        <v>37.416666666666664</v>
      </c>
      <c r="B46" s="144">
        <v>13.55</v>
      </c>
      <c r="D46" s="144">
        <v>20</v>
      </c>
      <c r="E46" s="144">
        <v>16.7</v>
      </c>
      <c r="F46" s="144">
        <f t="shared" si="0"/>
        <v>2.9499999999999993</v>
      </c>
      <c r="I46" s="161" t="s">
        <v>227</v>
      </c>
      <c r="J46" s="161"/>
    </row>
    <row r="47" spans="1:10">
      <c r="A47" s="144">
        <v>76.333330000000004</v>
      </c>
      <c r="B47" s="144">
        <v>13.55</v>
      </c>
      <c r="D47" s="144">
        <v>23</v>
      </c>
      <c r="E47" s="144">
        <v>17.5</v>
      </c>
      <c r="F47" s="144">
        <f t="shared" si="0"/>
        <v>2.1499999999999986</v>
      </c>
    </row>
    <row r="48" spans="1:10">
      <c r="A48" s="144">
        <v>76.333330000000004</v>
      </c>
      <c r="B48" s="144">
        <v>16.5</v>
      </c>
      <c r="D48" s="144">
        <v>30</v>
      </c>
      <c r="E48" s="144">
        <v>17</v>
      </c>
      <c r="F48" s="144">
        <f t="shared" si="0"/>
        <v>2.6499999999999986</v>
      </c>
    </row>
    <row r="49" spans="1:7">
      <c r="A49" s="144">
        <v>0</v>
      </c>
      <c r="B49" s="144">
        <v>16.5</v>
      </c>
      <c r="D49" s="144">
        <v>35</v>
      </c>
      <c r="E49" s="144">
        <v>16.5</v>
      </c>
      <c r="F49" s="144">
        <f t="shared" si="0"/>
        <v>3.1499999999999986</v>
      </c>
    </row>
    <row r="50" spans="1:7">
      <c r="D50" s="144">
        <v>37</v>
      </c>
      <c r="E50" s="144">
        <v>15.7</v>
      </c>
      <c r="F50" s="144">
        <f t="shared" si="0"/>
        <v>3.9499999999999993</v>
      </c>
      <c r="G50" s="146" t="s">
        <v>30</v>
      </c>
    </row>
    <row r="51" spans="1:7">
      <c r="D51" s="144">
        <v>40</v>
      </c>
      <c r="E51" s="144">
        <v>14.7</v>
      </c>
      <c r="F51" s="144">
        <f t="shared" si="0"/>
        <v>4.9499999999999993</v>
      </c>
    </row>
    <row r="52" spans="1:7">
      <c r="D52" s="144">
        <v>45</v>
      </c>
      <c r="E52" s="144">
        <v>14.5</v>
      </c>
      <c r="F52" s="144">
        <f t="shared" si="0"/>
        <v>5.1499999999999986</v>
      </c>
    </row>
    <row r="53" spans="1:7">
      <c r="D53" s="144">
        <v>50</v>
      </c>
      <c r="E53" s="144">
        <v>14.4</v>
      </c>
      <c r="F53" s="144">
        <f t="shared" si="0"/>
        <v>5.2499999999999982</v>
      </c>
    </row>
    <row r="54" spans="1:7">
      <c r="D54" s="144">
        <v>55</v>
      </c>
      <c r="E54" s="144">
        <v>14.4</v>
      </c>
      <c r="F54" s="144">
        <f t="shared" si="0"/>
        <v>5.2499999999999982</v>
      </c>
    </row>
    <row r="55" spans="1:7">
      <c r="D55" s="144">
        <v>60</v>
      </c>
      <c r="E55" s="144">
        <v>13.15</v>
      </c>
      <c r="F55" s="144">
        <f t="shared" si="0"/>
        <v>6.4999999999999982</v>
      </c>
      <c r="G55" s="146" t="s">
        <v>13</v>
      </c>
    </row>
    <row r="56" spans="1:7">
      <c r="D56" s="144">
        <v>65</v>
      </c>
      <c r="E56" s="144">
        <v>12.5</v>
      </c>
      <c r="F56" s="144">
        <f t="shared" si="0"/>
        <v>7.1499999999999986</v>
      </c>
    </row>
    <row r="57" spans="1:7">
      <c r="D57" s="144">
        <v>70</v>
      </c>
      <c r="E57" s="144">
        <v>9.8000000000000007</v>
      </c>
      <c r="F57" s="144">
        <f t="shared" si="0"/>
        <v>9.8499999999999979</v>
      </c>
    </row>
    <row r="58" spans="1:7">
      <c r="D58" s="144">
        <v>74</v>
      </c>
      <c r="E58" s="144">
        <v>7</v>
      </c>
      <c r="F58" s="144">
        <f t="shared" si="0"/>
        <v>12.649999999999999</v>
      </c>
    </row>
  </sheetData>
  <mergeCells count="3">
    <mergeCell ref="A40:B40"/>
    <mergeCell ref="I40:J40"/>
    <mergeCell ref="I46:J4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T62"/>
  <sheetViews>
    <sheetView workbookViewId="0">
      <selection activeCell="N38" sqref="N38"/>
    </sheetView>
  </sheetViews>
  <sheetFormatPr defaultRowHeight="15"/>
  <cols>
    <col min="1" max="1" width="17" style="82" customWidth="1"/>
    <col min="2" max="2" width="15" style="82" customWidth="1"/>
    <col min="3" max="3" width="14" style="82" customWidth="1"/>
    <col min="4" max="4" width="9.140625" style="82"/>
    <col min="5" max="5" width="10.7109375" style="82" bestFit="1" customWidth="1"/>
    <col min="6" max="6" width="9.140625" style="82"/>
    <col min="7" max="7" width="17" style="82" bestFit="1" customWidth="1"/>
    <col min="8" max="8" width="15.140625" style="82" customWidth="1"/>
    <col min="9" max="9" width="13.7109375" style="82" customWidth="1"/>
    <col min="10" max="13" width="9.140625" style="82"/>
    <col min="14" max="18" width="9.140625" style="82" customWidth="1"/>
    <col min="19" max="20" width="11.7109375" style="82" customWidth="1"/>
    <col min="21" max="16384" width="9.140625" style="82"/>
  </cols>
  <sheetData>
    <row r="1" spans="1:1" ht="18">
      <c r="A1" s="114" t="s">
        <v>177</v>
      </c>
    </row>
    <row r="2" spans="1:1" ht="15.75">
      <c r="A2" s="115" t="s">
        <v>178</v>
      </c>
    </row>
    <row r="33" spans="1:20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M33" s="162" t="s">
        <v>35</v>
      </c>
      <c r="N33" s="162"/>
      <c r="O33" s="83"/>
      <c r="P33" s="162" t="s">
        <v>185</v>
      </c>
      <c r="Q33" s="162"/>
      <c r="S33" s="163" t="s">
        <v>186</v>
      </c>
      <c r="T33" s="163"/>
    </row>
    <row r="34" spans="1:20">
      <c r="A34" s="15">
        <v>40414</v>
      </c>
      <c r="B34" s="2" t="s">
        <v>50</v>
      </c>
      <c r="C34" s="2" t="s">
        <v>178</v>
      </c>
      <c r="D34" s="2"/>
      <c r="E34" s="2"/>
      <c r="F34" s="2"/>
      <c r="G34" s="16">
        <v>40414</v>
      </c>
      <c r="H34" s="2" t="s">
        <v>51</v>
      </c>
      <c r="I34" s="2" t="s">
        <v>178</v>
      </c>
      <c r="J34" s="2"/>
      <c r="K34" s="3"/>
      <c r="M34" s="1" t="s">
        <v>33</v>
      </c>
      <c r="N34" s="78">
        <v>15.21</v>
      </c>
      <c r="P34" s="1">
        <v>0</v>
      </c>
      <c r="Q34" s="3">
        <v>34.840833333333336</v>
      </c>
      <c r="S34" s="1">
        <v>0</v>
      </c>
      <c r="T34" s="3">
        <v>33.299999999999997</v>
      </c>
    </row>
    <row r="35" spans="1:20">
      <c r="A35" s="4" t="s">
        <v>179</v>
      </c>
      <c r="B35" s="5">
        <f>2.15+0.21</f>
        <v>2.36</v>
      </c>
      <c r="C35" s="5"/>
      <c r="D35" s="5"/>
      <c r="E35" s="5"/>
      <c r="F35" s="5"/>
      <c r="G35" s="5" t="s">
        <v>179</v>
      </c>
      <c r="H35" s="5">
        <f>2.15+0.21</f>
        <v>2.36</v>
      </c>
      <c r="I35" s="5"/>
      <c r="J35" s="5"/>
      <c r="K35" s="6"/>
      <c r="M35" s="4" t="s">
        <v>34</v>
      </c>
      <c r="N35" s="113">
        <v>-2.83</v>
      </c>
      <c r="P35" s="4">
        <v>0</v>
      </c>
      <c r="Q35" s="6">
        <v>30.61</v>
      </c>
      <c r="S35" s="4">
        <v>13.3</v>
      </c>
      <c r="T35" s="6">
        <v>30</v>
      </c>
    </row>
    <row r="36" spans="1:20">
      <c r="A36" s="4" t="s">
        <v>180</v>
      </c>
      <c r="B36" s="5">
        <v>0.5</v>
      </c>
      <c r="C36" s="5"/>
      <c r="D36" s="5"/>
      <c r="E36" s="5"/>
      <c r="F36" s="5"/>
      <c r="G36" s="5" t="s">
        <v>180</v>
      </c>
      <c r="H36" s="5">
        <v>0.5</v>
      </c>
      <c r="I36" s="5"/>
      <c r="J36" s="5"/>
      <c r="K36" s="6"/>
      <c r="M36" s="4" t="s">
        <v>213</v>
      </c>
      <c r="N36" s="37">
        <v>20.47</v>
      </c>
      <c r="P36" s="4">
        <v>60.145833333333336</v>
      </c>
      <c r="Q36" s="6">
        <v>30.61</v>
      </c>
      <c r="S36" s="4">
        <v>17.8</v>
      </c>
      <c r="T36" s="6">
        <v>18.899999999999999</v>
      </c>
    </row>
    <row r="37" spans="1:20">
      <c r="A37" s="4" t="s">
        <v>93</v>
      </c>
      <c r="B37" s="5">
        <f>34.5+(6*0.02)</f>
        <v>34.619999999999997</v>
      </c>
      <c r="C37" s="5"/>
      <c r="D37" s="5"/>
      <c r="E37" s="5"/>
      <c r="F37" s="5"/>
      <c r="G37" s="5" t="s">
        <v>93</v>
      </c>
      <c r="H37" s="5">
        <f>34.5-(6*0.02)</f>
        <v>34.380000000000003</v>
      </c>
      <c r="I37" s="5"/>
      <c r="J37" s="5"/>
      <c r="K37" s="6"/>
      <c r="M37" s="4" t="s">
        <v>214</v>
      </c>
      <c r="N37" s="53">
        <v>-8.83</v>
      </c>
      <c r="P37" s="4">
        <v>60.145833333333336</v>
      </c>
      <c r="Q37" s="6">
        <v>7.25</v>
      </c>
      <c r="S37" s="4">
        <v>33.299999999999997</v>
      </c>
      <c r="T37" s="6">
        <v>14.4</v>
      </c>
    </row>
    <row r="38" spans="1:20" ht="15.75" thickBot="1">
      <c r="A38" s="4" t="s">
        <v>52</v>
      </c>
      <c r="B38" s="5" t="s">
        <v>181</v>
      </c>
      <c r="C38" s="5" t="s">
        <v>182</v>
      </c>
      <c r="D38" s="5" t="s">
        <v>152</v>
      </c>
      <c r="E38" s="5" t="s">
        <v>23</v>
      </c>
      <c r="F38" s="5"/>
      <c r="G38" s="5" t="s">
        <v>52</v>
      </c>
      <c r="H38" s="5" t="s">
        <v>181</v>
      </c>
      <c r="I38" s="5" t="s">
        <v>182</v>
      </c>
      <c r="J38" s="5" t="s">
        <v>152</v>
      </c>
      <c r="K38" s="6" t="s">
        <v>23</v>
      </c>
      <c r="M38" s="7" t="s">
        <v>215</v>
      </c>
      <c r="N38" s="9">
        <v>5.5</v>
      </c>
      <c r="P38" s="4">
        <v>59.5625</v>
      </c>
      <c r="Q38" s="6">
        <v>7.25</v>
      </c>
      <c r="S38" s="4">
        <v>66.7</v>
      </c>
      <c r="T38" s="6">
        <v>8.9</v>
      </c>
    </row>
    <row r="39" spans="1:20">
      <c r="A39" s="4">
        <v>9.39</v>
      </c>
      <c r="B39" s="5">
        <v>8.15</v>
      </c>
      <c r="C39" s="5">
        <f t="shared" ref="C39:C62" si="0">(B39+0.5)-$B$35</f>
        <v>6.2900000000000009</v>
      </c>
      <c r="D39" s="5">
        <f t="shared" ref="D39:D62" si="1">$B$37-C39</f>
        <v>28.33</v>
      </c>
      <c r="E39" s="5"/>
      <c r="F39" s="5"/>
      <c r="G39" s="5">
        <v>171.6</v>
      </c>
      <c r="H39" s="5">
        <v>12.3</v>
      </c>
      <c r="I39" s="5">
        <f t="shared" ref="I39:I59" si="2">(H39+0.5)-$H$35</f>
        <v>10.440000000000001</v>
      </c>
      <c r="J39" s="5">
        <f t="shared" ref="J39:J59" si="3">$H$37-I39</f>
        <v>23.94</v>
      </c>
      <c r="K39" s="6"/>
      <c r="M39" s="161" t="s">
        <v>176</v>
      </c>
      <c r="N39" s="161"/>
      <c r="P39" s="4">
        <v>59.5625</v>
      </c>
      <c r="Q39" s="6">
        <v>6</v>
      </c>
      <c r="S39" s="4">
        <v>76.7</v>
      </c>
      <c r="T39" s="6">
        <v>7.8</v>
      </c>
    </row>
    <row r="40" spans="1:20">
      <c r="A40" s="4">
        <v>18.73</v>
      </c>
      <c r="B40" s="5">
        <v>11.7</v>
      </c>
      <c r="C40" s="5">
        <f t="shared" si="0"/>
        <v>9.84</v>
      </c>
      <c r="D40" s="5">
        <f t="shared" si="1"/>
        <v>24.779999999999998</v>
      </c>
      <c r="E40" s="5"/>
      <c r="F40" s="5"/>
      <c r="G40" s="5">
        <v>163.6</v>
      </c>
      <c r="H40" s="5">
        <v>16.3</v>
      </c>
      <c r="I40" s="5">
        <f t="shared" si="2"/>
        <v>14.440000000000001</v>
      </c>
      <c r="J40" s="5">
        <f t="shared" si="3"/>
        <v>19.940000000000001</v>
      </c>
      <c r="K40" s="6"/>
      <c r="P40" s="4">
        <v>60.4</v>
      </c>
      <c r="Q40" s="6">
        <v>6</v>
      </c>
      <c r="S40" s="4">
        <v>110</v>
      </c>
      <c r="T40" s="6">
        <v>6.7</v>
      </c>
    </row>
    <row r="41" spans="1:20">
      <c r="A41" s="4">
        <v>26.42</v>
      </c>
      <c r="B41" s="5">
        <v>12.5</v>
      </c>
      <c r="C41" s="5">
        <f t="shared" si="0"/>
        <v>10.64</v>
      </c>
      <c r="D41" s="5">
        <f t="shared" si="1"/>
        <v>23.979999999999997</v>
      </c>
      <c r="E41" s="5"/>
      <c r="F41" s="5"/>
      <c r="G41" s="5">
        <v>155.9</v>
      </c>
      <c r="H41" s="5">
        <v>21.45</v>
      </c>
      <c r="I41" s="5">
        <f t="shared" si="2"/>
        <v>19.59</v>
      </c>
      <c r="J41" s="5">
        <f t="shared" si="3"/>
        <v>14.790000000000003</v>
      </c>
      <c r="K41" s="6"/>
      <c r="P41" s="4">
        <v>60.5</v>
      </c>
      <c r="Q41" s="6">
        <v>6.5</v>
      </c>
      <c r="S41" s="4">
        <v>116.7</v>
      </c>
      <c r="T41" s="6">
        <v>6.7</v>
      </c>
    </row>
    <row r="42" spans="1:20">
      <c r="A42" s="4">
        <v>26.42</v>
      </c>
      <c r="B42" s="5">
        <v>20</v>
      </c>
      <c r="C42" s="5">
        <f t="shared" si="0"/>
        <v>18.14</v>
      </c>
      <c r="D42" s="5">
        <f t="shared" si="1"/>
        <v>16.479999999999997</v>
      </c>
      <c r="E42" s="5"/>
      <c r="F42" s="5"/>
      <c r="G42" s="5">
        <v>147.5</v>
      </c>
      <c r="H42" s="5">
        <v>24.3</v>
      </c>
      <c r="I42" s="5">
        <f t="shared" si="2"/>
        <v>22.44</v>
      </c>
      <c r="J42" s="5">
        <f t="shared" si="3"/>
        <v>11.940000000000001</v>
      </c>
      <c r="K42" s="6"/>
      <c r="P42" s="4">
        <v>60.6</v>
      </c>
      <c r="Q42" s="6">
        <v>5.5</v>
      </c>
      <c r="S42" s="4">
        <v>135.6</v>
      </c>
      <c r="T42" s="6">
        <v>11.1</v>
      </c>
    </row>
    <row r="43" spans="1:20">
      <c r="A43" s="4">
        <v>34.5</v>
      </c>
      <c r="B43" s="5">
        <v>22.85</v>
      </c>
      <c r="C43" s="5">
        <f t="shared" si="0"/>
        <v>20.990000000000002</v>
      </c>
      <c r="D43" s="5">
        <f t="shared" si="1"/>
        <v>13.629999999999995</v>
      </c>
      <c r="E43" s="5"/>
      <c r="F43" s="5"/>
      <c r="G43" s="5">
        <v>140.15</v>
      </c>
      <c r="H43" s="5">
        <v>26.7</v>
      </c>
      <c r="I43" s="5">
        <f t="shared" si="2"/>
        <v>24.84</v>
      </c>
      <c r="J43" s="5">
        <f t="shared" si="3"/>
        <v>9.5400000000000027</v>
      </c>
      <c r="K43" s="6"/>
      <c r="P43" s="4">
        <v>60.7</v>
      </c>
      <c r="Q43" s="6">
        <v>6</v>
      </c>
      <c r="S43" s="4">
        <v>155.6</v>
      </c>
      <c r="T43" s="6">
        <v>20</v>
      </c>
    </row>
    <row r="44" spans="1:20">
      <c r="A44" s="4">
        <v>42.6</v>
      </c>
      <c r="B44" s="5">
        <v>26.4</v>
      </c>
      <c r="C44" s="5">
        <f t="shared" si="0"/>
        <v>24.54</v>
      </c>
      <c r="D44" s="5">
        <f t="shared" si="1"/>
        <v>10.079999999999998</v>
      </c>
      <c r="E44" s="5"/>
      <c r="F44" s="5"/>
      <c r="G44" s="5">
        <v>131.9</v>
      </c>
      <c r="H44" s="5">
        <v>28.6</v>
      </c>
      <c r="I44" s="5">
        <f t="shared" si="2"/>
        <v>26.740000000000002</v>
      </c>
      <c r="J44" s="5">
        <f t="shared" si="3"/>
        <v>7.6400000000000006</v>
      </c>
      <c r="K44" s="6"/>
      <c r="P44" s="4">
        <v>61.5625</v>
      </c>
      <c r="Q44" s="6">
        <v>6</v>
      </c>
      <c r="S44" s="4">
        <v>174.4</v>
      </c>
      <c r="T44" s="6">
        <v>30</v>
      </c>
    </row>
    <row r="45" spans="1:20" ht="15.75" thickBot="1">
      <c r="A45" s="4">
        <v>50.6</v>
      </c>
      <c r="B45" s="5">
        <v>29.45</v>
      </c>
      <c r="C45" s="5">
        <f t="shared" si="0"/>
        <v>27.59</v>
      </c>
      <c r="D45" s="5">
        <f t="shared" si="1"/>
        <v>7.0299999999999976</v>
      </c>
      <c r="E45" s="5"/>
      <c r="F45" s="5"/>
      <c r="G45" s="5">
        <v>120.2</v>
      </c>
      <c r="H45" s="5">
        <v>30.4</v>
      </c>
      <c r="I45" s="5">
        <f t="shared" si="2"/>
        <v>28.54</v>
      </c>
      <c r="J45" s="5">
        <f t="shared" si="3"/>
        <v>5.8400000000000034</v>
      </c>
      <c r="K45" s="6" t="s">
        <v>45</v>
      </c>
      <c r="P45" s="4">
        <v>61.5625</v>
      </c>
      <c r="Q45" s="6">
        <v>7.25</v>
      </c>
      <c r="S45" s="7">
        <v>181</v>
      </c>
      <c r="T45" s="9">
        <v>32.200000000000003</v>
      </c>
    </row>
    <row r="46" spans="1:20">
      <c r="A46" s="4">
        <v>60.25</v>
      </c>
      <c r="B46" s="5">
        <v>30.6</v>
      </c>
      <c r="C46" s="5">
        <f t="shared" si="0"/>
        <v>28.740000000000002</v>
      </c>
      <c r="D46" s="5">
        <f t="shared" si="1"/>
        <v>5.8799999999999955</v>
      </c>
      <c r="E46" s="5" t="s">
        <v>45</v>
      </c>
      <c r="F46" s="5"/>
      <c r="G46" s="5">
        <v>115.5</v>
      </c>
      <c r="H46" s="5">
        <v>32.25</v>
      </c>
      <c r="I46" s="5">
        <f t="shared" si="2"/>
        <v>30.39</v>
      </c>
      <c r="J46" s="5">
        <f t="shared" si="3"/>
        <v>3.990000000000002</v>
      </c>
      <c r="K46" s="6" t="s">
        <v>13</v>
      </c>
      <c r="P46" s="4">
        <v>60.979166666666664</v>
      </c>
      <c r="Q46" s="6">
        <v>7.25</v>
      </c>
    </row>
    <row r="47" spans="1:20">
      <c r="A47" s="4">
        <v>60.54</v>
      </c>
      <c r="B47" s="5">
        <v>30.65</v>
      </c>
      <c r="C47" s="5">
        <f t="shared" si="0"/>
        <v>28.79</v>
      </c>
      <c r="D47" s="5">
        <f t="shared" si="1"/>
        <v>5.8299999999999983</v>
      </c>
      <c r="E47" s="5" t="s">
        <v>12</v>
      </c>
      <c r="F47" s="5"/>
      <c r="G47" s="5">
        <v>107.4</v>
      </c>
      <c r="H47" s="5">
        <v>32.9</v>
      </c>
      <c r="I47" s="5">
        <f t="shared" si="2"/>
        <v>31.04</v>
      </c>
      <c r="J47" s="5">
        <f t="shared" si="3"/>
        <v>3.3400000000000034</v>
      </c>
      <c r="K47" s="6"/>
      <c r="P47" s="4">
        <v>60.979166666666664</v>
      </c>
      <c r="Q47" s="6">
        <v>30.61</v>
      </c>
    </row>
    <row r="48" spans="1:20">
      <c r="A48" s="4">
        <v>67.5</v>
      </c>
      <c r="B48" s="5">
        <v>31.85</v>
      </c>
      <c r="C48" s="5">
        <f t="shared" si="0"/>
        <v>29.990000000000002</v>
      </c>
      <c r="D48" s="5">
        <f t="shared" si="1"/>
        <v>4.6299999999999955</v>
      </c>
      <c r="E48" s="5"/>
      <c r="F48" s="5"/>
      <c r="G48" s="5">
        <v>99.1</v>
      </c>
      <c r="H48" s="5">
        <v>32.85</v>
      </c>
      <c r="I48" s="5">
        <f t="shared" si="2"/>
        <v>30.990000000000002</v>
      </c>
      <c r="J48" s="5">
        <f t="shared" si="3"/>
        <v>3.3900000000000006</v>
      </c>
      <c r="K48" s="6"/>
      <c r="P48" s="4">
        <v>120.14583333333333</v>
      </c>
      <c r="Q48" s="6">
        <v>30.61</v>
      </c>
    </row>
    <row r="49" spans="1:17">
      <c r="A49" s="4">
        <v>74.66</v>
      </c>
      <c r="B49" s="5">
        <v>31.7</v>
      </c>
      <c r="C49" s="5">
        <f t="shared" si="0"/>
        <v>29.840000000000003</v>
      </c>
      <c r="D49" s="5">
        <f t="shared" si="1"/>
        <v>4.779999999999994</v>
      </c>
      <c r="E49" s="5"/>
      <c r="F49" s="5"/>
      <c r="G49" s="5">
        <v>91.2</v>
      </c>
      <c r="H49" s="5">
        <v>34.9</v>
      </c>
      <c r="I49" s="5">
        <f t="shared" si="2"/>
        <v>33.04</v>
      </c>
      <c r="J49" s="5">
        <f t="shared" si="3"/>
        <v>1.3400000000000034</v>
      </c>
      <c r="K49" s="6"/>
      <c r="P49" s="4">
        <v>120.14583333333333</v>
      </c>
      <c r="Q49" s="6">
        <v>7</v>
      </c>
    </row>
    <row r="50" spans="1:17">
      <c r="A50" s="4">
        <v>83</v>
      </c>
      <c r="B50" s="5">
        <v>32.6</v>
      </c>
      <c r="C50" s="5">
        <f t="shared" si="0"/>
        <v>30.740000000000002</v>
      </c>
      <c r="D50" s="5">
        <f t="shared" si="1"/>
        <v>3.8799999999999955</v>
      </c>
      <c r="E50" s="5"/>
      <c r="F50" s="5"/>
      <c r="G50" s="5">
        <v>83</v>
      </c>
      <c r="H50" s="5">
        <v>35.200000000000003</v>
      </c>
      <c r="I50" s="5">
        <f t="shared" si="2"/>
        <v>33.340000000000003</v>
      </c>
      <c r="J50" s="5">
        <f t="shared" si="3"/>
        <v>1.0399999999999991</v>
      </c>
      <c r="K50" s="6"/>
      <c r="P50" s="4">
        <v>119.5625</v>
      </c>
      <c r="Q50" s="6">
        <v>7</v>
      </c>
    </row>
    <row r="51" spans="1:17">
      <c r="A51" s="4">
        <v>91.2</v>
      </c>
      <c r="B51" s="5">
        <v>31.8</v>
      </c>
      <c r="C51" s="5">
        <f t="shared" si="0"/>
        <v>29.939999999999998</v>
      </c>
      <c r="D51" s="5">
        <f t="shared" si="1"/>
        <v>4.68</v>
      </c>
      <c r="E51" s="5"/>
      <c r="F51" s="5"/>
      <c r="G51" s="5">
        <v>74.599999999999994</v>
      </c>
      <c r="H51" s="5">
        <v>33.5</v>
      </c>
      <c r="I51" s="5">
        <f t="shared" si="2"/>
        <v>31.64</v>
      </c>
      <c r="J51" s="5">
        <f t="shared" si="3"/>
        <v>2.740000000000002</v>
      </c>
      <c r="K51" s="6" t="s">
        <v>12</v>
      </c>
      <c r="P51" s="4">
        <v>119.5625</v>
      </c>
      <c r="Q51" s="6">
        <v>6</v>
      </c>
    </row>
    <row r="52" spans="1:17">
      <c r="A52" s="4">
        <v>99.1</v>
      </c>
      <c r="B52" s="5">
        <v>31.9</v>
      </c>
      <c r="C52" s="5">
        <f t="shared" si="0"/>
        <v>30.04</v>
      </c>
      <c r="D52" s="5">
        <f t="shared" si="1"/>
        <v>4.5799999999999983</v>
      </c>
      <c r="E52" s="5"/>
      <c r="F52" s="5"/>
      <c r="G52" s="5">
        <v>67.5</v>
      </c>
      <c r="H52" s="5">
        <v>32.200000000000003</v>
      </c>
      <c r="I52" s="5">
        <f t="shared" si="2"/>
        <v>30.340000000000003</v>
      </c>
      <c r="J52" s="5">
        <f t="shared" si="3"/>
        <v>4.0399999999999991</v>
      </c>
      <c r="K52" s="6"/>
      <c r="P52" s="4">
        <v>120.4</v>
      </c>
      <c r="Q52" s="6">
        <v>6</v>
      </c>
    </row>
    <row r="53" spans="1:17">
      <c r="A53" s="4">
        <v>107.4</v>
      </c>
      <c r="B53" s="5">
        <v>31.75</v>
      </c>
      <c r="C53" s="5">
        <f t="shared" si="0"/>
        <v>29.89</v>
      </c>
      <c r="D53" s="5">
        <f t="shared" si="1"/>
        <v>4.7299999999999969</v>
      </c>
      <c r="E53" s="5"/>
      <c r="F53" s="5"/>
      <c r="G53" s="5">
        <v>60.9</v>
      </c>
      <c r="H53" s="5">
        <v>31.8</v>
      </c>
      <c r="I53" s="5">
        <f t="shared" si="2"/>
        <v>29.939999999999998</v>
      </c>
      <c r="J53" s="5">
        <f t="shared" si="3"/>
        <v>4.4400000000000048</v>
      </c>
      <c r="K53" s="6" t="s">
        <v>45</v>
      </c>
      <c r="P53" s="4">
        <v>120.5</v>
      </c>
      <c r="Q53" s="6">
        <v>6.5</v>
      </c>
    </row>
    <row r="54" spans="1:17">
      <c r="A54" s="4">
        <v>115.5</v>
      </c>
      <c r="B54" s="5">
        <v>31.15</v>
      </c>
      <c r="C54" s="5">
        <f t="shared" si="0"/>
        <v>29.29</v>
      </c>
      <c r="D54" s="5">
        <f t="shared" si="1"/>
        <v>5.3299999999999983</v>
      </c>
      <c r="E54" s="5"/>
      <c r="F54" s="5"/>
      <c r="G54" s="5">
        <v>50.6</v>
      </c>
      <c r="H54" s="5">
        <v>29.8</v>
      </c>
      <c r="I54" s="5">
        <f t="shared" si="2"/>
        <v>27.94</v>
      </c>
      <c r="J54" s="5">
        <f t="shared" si="3"/>
        <v>6.4400000000000013</v>
      </c>
      <c r="K54" s="6"/>
      <c r="P54" s="4">
        <v>120.6</v>
      </c>
      <c r="Q54" s="6">
        <v>5.5</v>
      </c>
    </row>
    <row r="55" spans="1:17">
      <c r="A55" s="4">
        <v>120.2</v>
      </c>
      <c r="B55" s="5">
        <v>30.4</v>
      </c>
      <c r="C55" s="5">
        <f t="shared" si="0"/>
        <v>28.54</v>
      </c>
      <c r="D55" s="5">
        <f t="shared" si="1"/>
        <v>6.0799999999999983</v>
      </c>
      <c r="E55" s="5" t="s">
        <v>183</v>
      </c>
      <c r="F55" s="5"/>
      <c r="G55" s="5">
        <v>42.6</v>
      </c>
      <c r="H55" s="5">
        <v>27.9</v>
      </c>
      <c r="I55" s="5">
        <f t="shared" si="2"/>
        <v>26.04</v>
      </c>
      <c r="J55" s="5">
        <f t="shared" si="3"/>
        <v>8.3400000000000034</v>
      </c>
      <c r="K55" s="6"/>
      <c r="P55" s="4">
        <v>120.7</v>
      </c>
      <c r="Q55" s="6">
        <v>6</v>
      </c>
    </row>
    <row r="56" spans="1:17">
      <c r="A56" s="4">
        <v>120.2</v>
      </c>
      <c r="B56" s="5">
        <v>30.8</v>
      </c>
      <c r="C56" s="5">
        <f t="shared" si="0"/>
        <v>28.94</v>
      </c>
      <c r="D56" s="5">
        <f t="shared" si="1"/>
        <v>5.6799999999999962</v>
      </c>
      <c r="E56" s="5" t="s">
        <v>184</v>
      </c>
      <c r="F56" s="5"/>
      <c r="G56" s="5">
        <v>34.5</v>
      </c>
      <c r="H56" s="5">
        <v>26.25</v>
      </c>
      <c r="I56" s="5">
        <f t="shared" si="2"/>
        <v>24.39</v>
      </c>
      <c r="J56" s="5">
        <f t="shared" si="3"/>
        <v>9.990000000000002</v>
      </c>
      <c r="K56" s="6"/>
      <c r="P56" s="4">
        <v>121.5625</v>
      </c>
      <c r="Q56" s="6">
        <v>6</v>
      </c>
    </row>
    <row r="57" spans="1:17">
      <c r="A57" s="4">
        <v>131.9</v>
      </c>
      <c r="B57" s="5">
        <v>28.35</v>
      </c>
      <c r="C57" s="5">
        <f t="shared" si="0"/>
        <v>26.490000000000002</v>
      </c>
      <c r="D57" s="5">
        <f t="shared" si="1"/>
        <v>8.1299999999999955</v>
      </c>
      <c r="E57" s="5"/>
      <c r="F57" s="5"/>
      <c r="G57" s="5">
        <v>26.42</v>
      </c>
      <c r="H57" s="5">
        <v>24.6</v>
      </c>
      <c r="I57" s="5">
        <f t="shared" si="2"/>
        <v>22.740000000000002</v>
      </c>
      <c r="J57" s="5">
        <f t="shared" si="3"/>
        <v>11.64</v>
      </c>
      <c r="K57" s="6"/>
      <c r="P57" s="4">
        <v>121.5625</v>
      </c>
      <c r="Q57" s="6">
        <v>7</v>
      </c>
    </row>
    <row r="58" spans="1:17">
      <c r="A58" s="4">
        <v>140.15</v>
      </c>
      <c r="B58" s="5">
        <v>27.15</v>
      </c>
      <c r="C58" s="5">
        <f t="shared" si="0"/>
        <v>25.29</v>
      </c>
      <c r="D58" s="5">
        <f t="shared" si="1"/>
        <v>9.3299999999999983</v>
      </c>
      <c r="E58" s="5"/>
      <c r="F58" s="5"/>
      <c r="G58" s="5">
        <v>18.73</v>
      </c>
      <c r="H58" s="5">
        <v>23</v>
      </c>
      <c r="I58" s="5">
        <f t="shared" si="2"/>
        <v>21.14</v>
      </c>
      <c r="J58" s="5">
        <f t="shared" si="3"/>
        <v>13.240000000000002</v>
      </c>
      <c r="K58" s="6"/>
      <c r="P58" s="4">
        <v>120.97916666666667</v>
      </c>
      <c r="Q58" s="6">
        <v>7</v>
      </c>
    </row>
    <row r="59" spans="1:17">
      <c r="A59" s="4">
        <v>147.5</v>
      </c>
      <c r="B59" s="5">
        <v>25.3</v>
      </c>
      <c r="C59" s="5">
        <f t="shared" si="0"/>
        <v>23.44</v>
      </c>
      <c r="D59" s="5">
        <f t="shared" si="1"/>
        <v>11.179999999999996</v>
      </c>
      <c r="E59" s="5"/>
      <c r="F59" s="5"/>
      <c r="G59" s="5">
        <v>9.4</v>
      </c>
      <c r="H59" s="5">
        <v>11</v>
      </c>
      <c r="I59" s="5">
        <f t="shared" si="2"/>
        <v>9.14</v>
      </c>
      <c r="J59" s="5">
        <f t="shared" si="3"/>
        <v>25.240000000000002</v>
      </c>
      <c r="K59" s="6"/>
      <c r="P59" s="4">
        <v>120.97916666666667</v>
      </c>
      <c r="Q59" s="6">
        <v>30.61</v>
      </c>
    </row>
    <row r="60" spans="1:17">
      <c r="A60" s="4">
        <v>155.9</v>
      </c>
      <c r="B60" s="5">
        <v>20.75</v>
      </c>
      <c r="C60" s="5">
        <f t="shared" si="0"/>
        <v>18.89</v>
      </c>
      <c r="D60" s="5">
        <f t="shared" si="1"/>
        <v>15.729999999999997</v>
      </c>
      <c r="E60" s="5"/>
      <c r="F60" s="5"/>
      <c r="G60" s="5"/>
      <c r="H60" s="5"/>
      <c r="I60" s="5"/>
      <c r="J60" s="5"/>
      <c r="K60" s="6"/>
      <c r="P60" s="4">
        <v>181.125</v>
      </c>
      <c r="Q60" s="6">
        <v>30.61</v>
      </c>
    </row>
    <row r="61" spans="1:17">
      <c r="A61" s="4">
        <v>163.6</v>
      </c>
      <c r="B61" s="5">
        <v>17.600000000000001</v>
      </c>
      <c r="C61" s="5">
        <f t="shared" si="0"/>
        <v>15.740000000000002</v>
      </c>
      <c r="D61" s="5">
        <f t="shared" si="1"/>
        <v>18.879999999999995</v>
      </c>
      <c r="E61" s="5"/>
      <c r="F61" s="5"/>
      <c r="G61" s="5"/>
      <c r="H61" s="5"/>
      <c r="I61" s="5"/>
      <c r="J61" s="5"/>
      <c r="K61" s="6"/>
      <c r="P61" s="4">
        <v>181.125</v>
      </c>
      <c r="Q61" s="6">
        <v>34.840833333333336</v>
      </c>
    </row>
    <row r="62" spans="1:17" ht="15.75" thickBot="1">
      <c r="A62" s="7">
        <v>171.6</v>
      </c>
      <c r="B62" s="8">
        <v>13.4</v>
      </c>
      <c r="C62" s="8">
        <f t="shared" si="0"/>
        <v>11.540000000000001</v>
      </c>
      <c r="D62" s="8">
        <f t="shared" si="1"/>
        <v>23.08</v>
      </c>
      <c r="E62" s="8"/>
      <c r="F62" s="8"/>
      <c r="G62" s="8"/>
      <c r="H62" s="8"/>
      <c r="I62" s="8"/>
      <c r="J62" s="8"/>
      <c r="K62" s="9"/>
      <c r="P62" s="7">
        <v>0</v>
      </c>
      <c r="Q62" s="9">
        <v>34.840833333333336</v>
      </c>
    </row>
  </sheetData>
  <mergeCells count="5">
    <mergeCell ref="M33:N33"/>
    <mergeCell ref="P33:Q33"/>
    <mergeCell ref="M39:N39"/>
    <mergeCell ref="S33:T33"/>
    <mergeCell ref="A33:K3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33:S60"/>
  <sheetViews>
    <sheetView workbookViewId="0"/>
  </sheetViews>
  <sheetFormatPr defaultRowHeight="15"/>
  <cols>
    <col min="2" max="2" width="9.5703125" customWidth="1"/>
    <col min="3" max="3" width="11.28515625" bestFit="1" customWidth="1"/>
    <col min="4" max="4" width="9.5703125" bestFit="1" customWidth="1"/>
    <col min="8" max="8" width="9.5703125" customWidth="1"/>
    <col min="10" max="10" width="11.28515625" bestFit="1" customWidth="1"/>
    <col min="11" max="11" width="9.5703125" bestFit="1" customWidth="1"/>
    <col min="12" max="12" width="9.5703125" customWidth="1"/>
    <col min="15" max="15" width="9" customWidth="1"/>
  </cols>
  <sheetData>
    <row r="33" spans="1:19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O33" s="163" t="s">
        <v>35</v>
      </c>
      <c r="P33" s="163"/>
      <c r="R33" s="162" t="s">
        <v>17</v>
      </c>
      <c r="S33" s="162"/>
    </row>
    <row r="34" spans="1:19">
      <c r="A34" s="1" t="s">
        <v>18</v>
      </c>
      <c r="B34" s="2"/>
      <c r="C34" s="2"/>
      <c r="D34" s="2"/>
      <c r="E34" s="2"/>
      <c r="F34" s="2"/>
      <c r="G34" s="2"/>
      <c r="H34" s="2" t="s">
        <v>19</v>
      </c>
      <c r="I34" s="2"/>
      <c r="J34" s="2"/>
      <c r="K34" s="2"/>
      <c r="L34" s="2"/>
      <c r="M34" s="3"/>
      <c r="O34" s="1" t="s">
        <v>33</v>
      </c>
      <c r="P34" s="3">
        <v>7.12</v>
      </c>
      <c r="R34" s="1">
        <v>0</v>
      </c>
      <c r="S34" s="3">
        <v>20.67</v>
      </c>
    </row>
    <row r="35" spans="1:19">
      <c r="A35" s="4" t="s">
        <v>24</v>
      </c>
      <c r="B35" s="5" t="s">
        <v>20</v>
      </c>
      <c r="C35" s="5" t="s">
        <v>21</v>
      </c>
      <c r="D35" s="5" t="s">
        <v>22</v>
      </c>
      <c r="E35" s="5" t="s">
        <v>2</v>
      </c>
      <c r="F35" s="5" t="s">
        <v>23</v>
      </c>
      <c r="G35" s="5"/>
      <c r="H35" s="5" t="s">
        <v>24</v>
      </c>
      <c r="I35" s="5" t="s">
        <v>20</v>
      </c>
      <c r="J35" s="5" t="s">
        <v>21</v>
      </c>
      <c r="K35" s="5" t="s">
        <v>22</v>
      </c>
      <c r="L35" s="5" t="s">
        <v>2</v>
      </c>
      <c r="M35" s="6" t="s">
        <v>23</v>
      </c>
      <c r="O35" s="4" t="s">
        <v>34</v>
      </c>
      <c r="P35" s="6">
        <v>-5.18</v>
      </c>
      <c r="R35" s="4">
        <v>0</v>
      </c>
      <c r="S35" s="6">
        <v>17.170000000000002</v>
      </c>
    </row>
    <row r="36" spans="1:19">
      <c r="A36" s="4">
        <v>1</v>
      </c>
      <c r="B36" s="5">
        <f>126-A36</f>
        <v>125</v>
      </c>
      <c r="C36" s="10">
        <v>7.75</v>
      </c>
      <c r="D36" s="10">
        <f>C36-0.96</f>
        <v>6.79</v>
      </c>
      <c r="E36" s="5">
        <f>20.67-D36</f>
        <v>13.880000000000003</v>
      </c>
      <c r="F36" s="5"/>
      <c r="G36" s="5"/>
      <c r="H36" s="5">
        <v>1</v>
      </c>
      <c r="I36" s="5">
        <f>126-H36</f>
        <v>125</v>
      </c>
      <c r="J36" s="10">
        <v>10.3</v>
      </c>
      <c r="K36" s="10">
        <f>J36-0.96</f>
        <v>9.34</v>
      </c>
      <c r="L36" s="5">
        <f>20.67-K36</f>
        <v>11.330000000000002</v>
      </c>
      <c r="M36" s="6"/>
      <c r="O36" s="4" t="s">
        <v>0</v>
      </c>
      <c r="P36" s="6">
        <v>10.9</v>
      </c>
      <c r="R36" s="4">
        <v>24.5</v>
      </c>
      <c r="S36" s="6">
        <v>17.170000000000002</v>
      </c>
    </row>
    <row r="37" spans="1:19">
      <c r="A37" s="4">
        <v>5</v>
      </c>
      <c r="B37" s="5">
        <f t="shared" ref="B37:B60" si="0">126-A37</f>
        <v>121</v>
      </c>
      <c r="C37" s="10">
        <v>9.9</v>
      </c>
      <c r="D37" s="10">
        <f t="shared" ref="D37:D60" si="1">C37-0.96</f>
        <v>8.9400000000000013</v>
      </c>
      <c r="E37" s="5">
        <f t="shared" ref="E37:E60" si="2">20.67-D37</f>
        <v>11.73</v>
      </c>
      <c r="F37" s="5"/>
      <c r="G37" s="5"/>
      <c r="H37" s="5">
        <v>5</v>
      </c>
      <c r="I37" s="5">
        <f t="shared" ref="I37:I59" si="3">126-H37</f>
        <v>121</v>
      </c>
      <c r="J37" s="10">
        <v>12.5</v>
      </c>
      <c r="K37" s="5">
        <f t="shared" ref="K37:K59" si="4">J37-0.96</f>
        <v>11.54</v>
      </c>
      <c r="L37" s="5">
        <f t="shared" ref="L37:L59" si="5">20.67-K37</f>
        <v>9.1300000000000026</v>
      </c>
      <c r="M37" s="6"/>
      <c r="O37" s="4" t="s">
        <v>1</v>
      </c>
      <c r="P37" s="6">
        <v>-9.18</v>
      </c>
      <c r="R37" s="4">
        <v>24.5</v>
      </c>
      <c r="S37" s="6">
        <v>-17</v>
      </c>
    </row>
    <row r="38" spans="1:19" ht="15.75" thickBot="1">
      <c r="A38" s="4">
        <v>10</v>
      </c>
      <c r="B38" s="5">
        <f t="shared" si="0"/>
        <v>116</v>
      </c>
      <c r="C38" s="10">
        <v>12.55</v>
      </c>
      <c r="D38" s="10">
        <f t="shared" si="1"/>
        <v>11.59</v>
      </c>
      <c r="E38" s="5">
        <f t="shared" si="2"/>
        <v>9.0800000000000018</v>
      </c>
      <c r="F38" s="5"/>
      <c r="G38" s="5"/>
      <c r="H38" s="5">
        <v>10</v>
      </c>
      <c r="I38" s="5">
        <f t="shared" si="3"/>
        <v>116</v>
      </c>
      <c r="J38" s="10">
        <v>14.6</v>
      </c>
      <c r="K38" s="5">
        <f t="shared" si="4"/>
        <v>13.64</v>
      </c>
      <c r="L38" s="5">
        <f t="shared" si="5"/>
        <v>7.0300000000000011</v>
      </c>
      <c r="M38" s="6"/>
      <c r="O38" s="7" t="s">
        <v>191</v>
      </c>
      <c r="P38" s="9">
        <v>1.94</v>
      </c>
      <c r="R38" s="4">
        <v>25.5</v>
      </c>
      <c r="S38" s="6">
        <v>-17</v>
      </c>
    </row>
    <row r="39" spans="1:19">
      <c r="A39" s="4">
        <v>15</v>
      </c>
      <c r="B39" s="5">
        <f t="shared" si="0"/>
        <v>111</v>
      </c>
      <c r="C39" s="10">
        <v>15</v>
      </c>
      <c r="D39" s="10">
        <f t="shared" si="1"/>
        <v>14.04</v>
      </c>
      <c r="E39" s="5">
        <f t="shared" si="2"/>
        <v>6.6300000000000026</v>
      </c>
      <c r="F39" s="5"/>
      <c r="G39" s="5"/>
      <c r="H39" s="5">
        <v>15</v>
      </c>
      <c r="I39" s="5">
        <f t="shared" si="3"/>
        <v>111</v>
      </c>
      <c r="J39" s="10">
        <v>16</v>
      </c>
      <c r="K39" s="5">
        <f t="shared" si="4"/>
        <v>15.04</v>
      </c>
      <c r="L39" s="5">
        <f t="shared" si="5"/>
        <v>5.6300000000000026</v>
      </c>
      <c r="M39" s="6"/>
      <c r="O39" s="161" t="s">
        <v>194</v>
      </c>
      <c r="P39" s="161"/>
      <c r="R39" s="4">
        <v>25.5</v>
      </c>
      <c r="S39" s="6">
        <v>17.170000000000002</v>
      </c>
    </row>
    <row r="40" spans="1:19">
      <c r="A40" s="4">
        <v>20</v>
      </c>
      <c r="B40" s="5">
        <f t="shared" si="0"/>
        <v>106</v>
      </c>
      <c r="C40" s="10">
        <v>16.350000000000001</v>
      </c>
      <c r="D40" s="10">
        <f t="shared" si="1"/>
        <v>15.39</v>
      </c>
      <c r="E40" s="5">
        <f t="shared" si="2"/>
        <v>5.2800000000000011</v>
      </c>
      <c r="F40" s="5"/>
      <c r="G40" s="5"/>
      <c r="H40" s="5">
        <v>20</v>
      </c>
      <c r="I40" s="5">
        <f t="shared" si="3"/>
        <v>106</v>
      </c>
      <c r="J40" s="10">
        <v>17.2</v>
      </c>
      <c r="K40" s="5">
        <f t="shared" si="4"/>
        <v>16.239999999999998</v>
      </c>
      <c r="L40" s="5">
        <f t="shared" si="5"/>
        <v>4.4300000000000033</v>
      </c>
      <c r="M40" s="6"/>
      <c r="R40" s="4">
        <v>49.5</v>
      </c>
      <c r="S40" s="6">
        <v>17.170000000000002</v>
      </c>
    </row>
    <row r="41" spans="1:19">
      <c r="A41" s="4">
        <v>25</v>
      </c>
      <c r="B41" s="5">
        <f t="shared" si="0"/>
        <v>101</v>
      </c>
      <c r="C41" s="10">
        <v>20.48</v>
      </c>
      <c r="D41" s="10">
        <f t="shared" si="1"/>
        <v>19.52</v>
      </c>
      <c r="E41" s="5">
        <f t="shared" si="2"/>
        <v>1.1500000000000021</v>
      </c>
      <c r="F41" s="5" t="s">
        <v>30</v>
      </c>
      <c r="G41" s="5"/>
      <c r="H41" s="5">
        <v>25</v>
      </c>
      <c r="I41" s="5">
        <f t="shared" si="3"/>
        <v>101</v>
      </c>
      <c r="J41" s="10">
        <v>19</v>
      </c>
      <c r="K41" s="5">
        <f t="shared" si="4"/>
        <v>18.04</v>
      </c>
      <c r="L41" s="5">
        <f t="shared" si="5"/>
        <v>2.6300000000000026</v>
      </c>
      <c r="M41" s="6" t="s">
        <v>30</v>
      </c>
      <c r="R41" s="4">
        <v>49.5</v>
      </c>
      <c r="S41" s="6">
        <v>-23</v>
      </c>
    </row>
    <row r="42" spans="1:19">
      <c r="A42" s="4">
        <v>30</v>
      </c>
      <c r="B42" s="5">
        <f t="shared" si="0"/>
        <v>96</v>
      </c>
      <c r="C42" s="10">
        <v>22.7</v>
      </c>
      <c r="D42" s="10">
        <f t="shared" si="1"/>
        <v>21.74</v>
      </c>
      <c r="E42" s="5">
        <f t="shared" si="2"/>
        <v>-1.0699999999999967</v>
      </c>
      <c r="F42" s="5" t="s">
        <v>31</v>
      </c>
      <c r="G42" s="5"/>
      <c r="H42" s="5">
        <v>30</v>
      </c>
      <c r="I42" s="5">
        <f t="shared" si="3"/>
        <v>96</v>
      </c>
      <c r="J42" s="10">
        <v>22.42</v>
      </c>
      <c r="K42" s="5">
        <f t="shared" si="4"/>
        <v>21.46</v>
      </c>
      <c r="L42" s="5">
        <f t="shared" si="5"/>
        <v>-0.78999999999999915</v>
      </c>
      <c r="M42" s="6" t="s">
        <v>31</v>
      </c>
      <c r="R42" s="4">
        <v>50.5</v>
      </c>
      <c r="S42" s="6">
        <v>-23</v>
      </c>
    </row>
    <row r="43" spans="1:19">
      <c r="A43" s="4">
        <v>35</v>
      </c>
      <c r="B43" s="5">
        <f t="shared" si="0"/>
        <v>91</v>
      </c>
      <c r="C43" s="10">
        <v>23.5</v>
      </c>
      <c r="D43" s="10">
        <f t="shared" si="1"/>
        <v>22.54</v>
      </c>
      <c r="E43" s="5">
        <f t="shared" si="2"/>
        <v>-1.8699999999999974</v>
      </c>
      <c r="F43" s="5"/>
      <c r="G43" s="5"/>
      <c r="H43" s="5">
        <v>35</v>
      </c>
      <c r="I43" s="5">
        <f t="shared" si="3"/>
        <v>91</v>
      </c>
      <c r="J43" s="10">
        <v>23.6</v>
      </c>
      <c r="K43" s="5">
        <f t="shared" si="4"/>
        <v>22.64</v>
      </c>
      <c r="L43" s="5">
        <f t="shared" si="5"/>
        <v>-1.9699999999999989</v>
      </c>
      <c r="M43" s="6"/>
      <c r="R43" s="4">
        <v>50.5</v>
      </c>
      <c r="S43" s="6">
        <v>17.170000000000002</v>
      </c>
    </row>
    <row r="44" spans="1:19">
      <c r="A44" s="4">
        <v>40</v>
      </c>
      <c r="B44" s="5">
        <f t="shared" si="0"/>
        <v>86</v>
      </c>
      <c r="C44" s="10">
        <v>23.55</v>
      </c>
      <c r="D44" s="10">
        <f t="shared" si="1"/>
        <v>22.59</v>
      </c>
      <c r="E44" s="5">
        <f t="shared" si="2"/>
        <v>-1.9199999999999982</v>
      </c>
      <c r="F44" s="5"/>
      <c r="G44" s="5"/>
      <c r="H44" s="5">
        <v>40</v>
      </c>
      <c r="I44" s="5">
        <f t="shared" si="3"/>
        <v>86</v>
      </c>
      <c r="J44" s="10">
        <v>23.82</v>
      </c>
      <c r="K44" s="5">
        <f t="shared" si="4"/>
        <v>22.86</v>
      </c>
      <c r="L44" s="5">
        <f t="shared" si="5"/>
        <v>-2.1899999999999977</v>
      </c>
      <c r="M44" s="6"/>
      <c r="R44" s="4">
        <v>74.5</v>
      </c>
      <c r="S44" s="6">
        <v>17.170000000000002</v>
      </c>
    </row>
    <row r="45" spans="1:19">
      <c r="A45" s="4">
        <v>45</v>
      </c>
      <c r="B45" s="5">
        <f t="shared" si="0"/>
        <v>81</v>
      </c>
      <c r="C45" s="10">
        <v>23.2</v>
      </c>
      <c r="D45" s="10">
        <f t="shared" si="1"/>
        <v>22.24</v>
      </c>
      <c r="E45" s="5">
        <f t="shared" si="2"/>
        <v>-1.5699999999999967</v>
      </c>
      <c r="F45" s="5"/>
      <c r="G45" s="5"/>
      <c r="H45" s="5">
        <v>45</v>
      </c>
      <c r="I45" s="5">
        <f t="shared" si="3"/>
        <v>81</v>
      </c>
      <c r="J45" s="10">
        <v>22.9</v>
      </c>
      <c r="K45" s="5">
        <f t="shared" si="4"/>
        <v>21.939999999999998</v>
      </c>
      <c r="L45" s="5">
        <f t="shared" si="5"/>
        <v>-1.269999999999996</v>
      </c>
      <c r="M45" s="6"/>
      <c r="R45" s="4">
        <v>74.5</v>
      </c>
      <c r="S45" s="6">
        <v>-27</v>
      </c>
    </row>
    <row r="46" spans="1:19">
      <c r="A46" s="4">
        <v>50</v>
      </c>
      <c r="B46" s="5">
        <f t="shared" si="0"/>
        <v>76</v>
      </c>
      <c r="C46" s="10">
        <v>24.1</v>
      </c>
      <c r="D46" s="10">
        <f t="shared" si="1"/>
        <v>23.14</v>
      </c>
      <c r="E46" s="5">
        <f t="shared" si="2"/>
        <v>-2.4699999999999989</v>
      </c>
      <c r="F46" s="5" t="s">
        <v>30</v>
      </c>
      <c r="G46" s="5"/>
      <c r="H46" s="5">
        <v>50</v>
      </c>
      <c r="I46" s="5">
        <f t="shared" si="3"/>
        <v>76</v>
      </c>
      <c r="J46" s="10">
        <v>24.25</v>
      </c>
      <c r="K46" s="5">
        <f t="shared" si="4"/>
        <v>23.29</v>
      </c>
      <c r="L46" s="5">
        <f t="shared" si="5"/>
        <v>-2.6199999999999974</v>
      </c>
      <c r="M46" s="6" t="s">
        <v>30</v>
      </c>
      <c r="R46" s="4">
        <v>75.5</v>
      </c>
      <c r="S46" s="6">
        <v>-27</v>
      </c>
    </row>
    <row r="47" spans="1:19">
      <c r="A47" s="4">
        <v>55</v>
      </c>
      <c r="B47" s="5">
        <f t="shared" si="0"/>
        <v>71</v>
      </c>
      <c r="C47" s="10">
        <v>26.45</v>
      </c>
      <c r="D47" s="10">
        <f t="shared" si="1"/>
        <v>25.49</v>
      </c>
      <c r="E47" s="5">
        <f t="shared" si="2"/>
        <v>-4.8199999999999967</v>
      </c>
      <c r="F47" s="5"/>
      <c r="G47" s="5"/>
      <c r="H47" s="5">
        <v>55</v>
      </c>
      <c r="I47" s="5">
        <f t="shared" si="3"/>
        <v>71</v>
      </c>
      <c r="J47" s="10">
        <v>26.35</v>
      </c>
      <c r="K47" s="5">
        <f t="shared" si="4"/>
        <v>25.39</v>
      </c>
      <c r="L47" s="5">
        <f t="shared" si="5"/>
        <v>-4.7199999999999989</v>
      </c>
      <c r="M47" s="6"/>
      <c r="R47" s="4">
        <v>75.5</v>
      </c>
      <c r="S47" s="6">
        <v>17.170000000000002</v>
      </c>
    </row>
    <row r="48" spans="1:19">
      <c r="A48" s="4">
        <v>60</v>
      </c>
      <c r="B48" s="5">
        <f t="shared" si="0"/>
        <v>66</v>
      </c>
      <c r="C48" s="10">
        <v>28.3</v>
      </c>
      <c r="D48" s="10">
        <f t="shared" si="1"/>
        <v>27.34</v>
      </c>
      <c r="E48" s="5">
        <f t="shared" si="2"/>
        <v>-6.6699999999999982</v>
      </c>
      <c r="F48" s="5"/>
      <c r="G48" s="5"/>
      <c r="H48" s="5">
        <v>60</v>
      </c>
      <c r="I48" s="5">
        <f t="shared" si="3"/>
        <v>66</v>
      </c>
      <c r="J48" s="10">
        <v>27.7</v>
      </c>
      <c r="K48" s="5">
        <f t="shared" si="4"/>
        <v>26.74</v>
      </c>
      <c r="L48" s="5">
        <f t="shared" si="5"/>
        <v>-6.0699999999999967</v>
      </c>
      <c r="M48" s="6"/>
      <c r="R48" s="4">
        <v>99.5</v>
      </c>
      <c r="S48" s="6">
        <v>17.170000000000002</v>
      </c>
    </row>
    <row r="49" spans="1:19">
      <c r="A49" s="4">
        <v>65</v>
      </c>
      <c r="B49" s="5">
        <f t="shared" si="0"/>
        <v>61</v>
      </c>
      <c r="C49" s="10">
        <v>29.4</v>
      </c>
      <c r="D49" s="10">
        <f t="shared" si="1"/>
        <v>28.439999999999998</v>
      </c>
      <c r="E49" s="5">
        <f t="shared" si="2"/>
        <v>-7.769999999999996</v>
      </c>
      <c r="F49" s="5"/>
      <c r="G49" s="5"/>
      <c r="H49" s="5">
        <v>65</v>
      </c>
      <c r="I49" s="5">
        <f t="shared" si="3"/>
        <v>61</v>
      </c>
      <c r="J49" s="10">
        <v>28.65</v>
      </c>
      <c r="K49" s="5">
        <f t="shared" si="4"/>
        <v>27.689999999999998</v>
      </c>
      <c r="L49" s="5">
        <f t="shared" si="5"/>
        <v>-7.019999999999996</v>
      </c>
      <c r="M49" s="6"/>
      <c r="R49" s="4">
        <v>99.5</v>
      </c>
      <c r="S49" s="6">
        <v>-20</v>
      </c>
    </row>
    <row r="50" spans="1:19">
      <c r="A50" s="4">
        <v>70</v>
      </c>
      <c r="B50" s="5">
        <f t="shared" si="0"/>
        <v>56</v>
      </c>
      <c r="C50" s="10">
        <v>28.35</v>
      </c>
      <c r="D50" s="10">
        <f t="shared" si="1"/>
        <v>27.39</v>
      </c>
      <c r="E50" s="5">
        <f t="shared" si="2"/>
        <v>-6.7199999999999989</v>
      </c>
      <c r="F50" s="5"/>
      <c r="G50" s="5"/>
      <c r="H50" s="5">
        <v>70</v>
      </c>
      <c r="I50" s="5">
        <f t="shared" si="3"/>
        <v>56</v>
      </c>
      <c r="J50" s="10">
        <v>27.7</v>
      </c>
      <c r="K50" s="5">
        <f t="shared" si="4"/>
        <v>26.74</v>
      </c>
      <c r="L50" s="5">
        <f t="shared" si="5"/>
        <v>-6.0699999999999967</v>
      </c>
      <c r="M50" s="6"/>
      <c r="R50" s="4">
        <v>100.5</v>
      </c>
      <c r="S50" s="6">
        <v>-20</v>
      </c>
    </row>
    <row r="51" spans="1:19">
      <c r="A51" s="4">
        <v>75</v>
      </c>
      <c r="B51" s="5">
        <f t="shared" si="0"/>
        <v>51</v>
      </c>
      <c r="C51" s="10">
        <v>26.82</v>
      </c>
      <c r="D51" s="10">
        <f t="shared" si="1"/>
        <v>25.86</v>
      </c>
      <c r="E51" s="5">
        <f t="shared" si="2"/>
        <v>-5.1899999999999977</v>
      </c>
      <c r="F51" s="5" t="s">
        <v>30</v>
      </c>
      <c r="G51" s="5"/>
      <c r="H51" s="5">
        <v>75</v>
      </c>
      <c r="I51" s="5">
        <f t="shared" si="3"/>
        <v>51</v>
      </c>
      <c r="J51" s="10">
        <v>26.7</v>
      </c>
      <c r="K51" s="5">
        <f t="shared" si="4"/>
        <v>25.74</v>
      </c>
      <c r="L51" s="5">
        <f t="shared" si="5"/>
        <v>-5.0699999999999967</v>
      </c>
      <c r="M51" s="6" t="s">
        <v>30</v>
      </c>
      <c r="R51" s="4">
        <v>100.5</v>
      </c>
      <c r="S51" s="6">
        <v>17.170000000000002</v>
      </c>
    </row>
    <row r="52" spans="1:19">
      <c r="A52" s="4">
        <v>80</v>
      </c>
      <c r="B52" s="5">
        <f t="shared" si="0"/>
        <v>46</v>
      </c>
      <c r="C52" s="10">
        <v>23.95</v>
      </c>
      <c r="D52" s="10">
        <f t="shared" si="1"/>
        <v>22.99</v>
      </c>
      <c r="E52" s="5">
        <f t="shared" si="2"/>
        <v>-2.3199999999999967</v>
      </c>
      <c r="F52" s="5"/>
      <c r="G52" s="5"/>
      <c r="H52" s="5">
        <v>80</v>
      </c>
      <c r="I52" s="5">
        <f t="shared" si="3"/>
        <v>46</v>
      </c>
      <c r="J52" s="10">
        <v>24.47</v>
      </c>
      <c r="K52" s="5">
        <f t="shared" si="4"/>
        <v>23.509999999999998</v>
      </c>
      <c r="L52" s="5">
        <f t="shared" si="5"/>
        <v>-2.8399999999999963</v>
      </c>
      <c r="M52" s="6"/>
      <c r="R52" s="4">
        <v>126.5</v>
      </c>
      <c r="S52" s="6">
        <v>17.170000000000002</v>
      </c>
    </row>
    <row r="53" spans="1:19">
      <c r="A53" s="4">
        <v>87</v>
      </c>
      <c r="B53" s="5">
        <f t="shared" si="0"/>
        <v>39</v>
      </c>
      <c r="C53" s="10">
        <v>22.62</v>
      </c>
      <c r="D53" s="10">
        <f t="shared" si="1"/>
        <v>21.66</v>
      </c>
      <c r="E53" s="5">
        <f t="shared" si="2"/>
        <v>-0.98999999999999844</v>
      </c>
      <c r="F53" s="5" t="s">
        <v>32</v>
      </c>
      <c r="G53" s="5"/>
      <c r="H53" s="5">
        <v>85</v>
      </c>
      <c r="I53" s="5">
        <f t="shared" si="3"/>
        <v>41</v>
      </c>
      <c r="J53" s="10">
        <v>24.2</v>
      </c>
      <c r="K53" s="5">
        <f t="shared" si="4"/>
        <v>23.24</v>
      </c>
      <c r="L53" s="5">
        <f t="shared" si="5"/>
        <v>-2.5699999999999967</v>
      </c>
      <c r="M53" s="6"/>
      <c r="R53" s="4">
        <v>126.5</v>
      </c>
      <c r="S53" s="6">
        <v>20.67</v>
      </c>
    </row>
    <row r="54" spans="1:19" ht="15.75" thickBot="1">
      <c r="A54" s="4">
        <v>90</v>
      </c>
      <c r="B54" s="5">
        <f t="shared" si="0"/>
        <v>36</v>
      </c>
      <c r="C54" s="10">
        <v>19.600000000000001</v>
      </c>
      <c r="D54" s="10">
        <f t="shared" si="1"/>
        <v>18.64</v>
      </c>
      <c r="E54" s="5">
        <f t="shared" si="2"/>
        <v>2.0300000000000011</v>
      </c>
      <c r="F54" s="5"/>
      <c r="G54" s="5"/>
      <c r="H54" s="5">
        <v>90</v>
      </c>
      <c r="I54" s="5">
        <f t="shared" si="3"/>
        <v>36</v>
      </c>
      <c r="J54" s="10">
        <v>22.92</v>
      </c>
      <c r="K54" s="5">
        <f t="shared" si="4"/>
        <v>21.96</v>
      </c>
      <c r="L54" s="5">
        <f t="shared" si="5"/>
        <v>-1.2899999999999991</v>
      </c>
      <c r="M54" s="6" t="s">
        <v>32</v>
      </c>
      <c r="R54" s="7">
        <v>0</v>
      </c>
      <c r="S54" s="9">
        <v>20.67</v>
      </c>
    </row>
    <row r="55" spans="1:19">
      <c r="A55" s="4">
        <v>95</v>
      </c>
      <c r="B55" s="5">
        <f t="shared" si="0"/>
        <v>31</v>
      </c>
      <c r="C55" s="10">
        <v>17.55</v>
      </c>
      <c r="D55" s="10">
        <f t="shared" si="1"/>
        <v>16.59</v>
      </c>
      <c r="E55" s="5">
        <f t="shared" si="2"/>
        <v>4.0800000000000018</v>
      </c>
      <c r="F55" s="5"/>
      <c r="G55" s="5"/>
      <c r="H55" s="5">
        <v>95</v>
      </c>
      <c r="I55" s="5">
        <f t="shared" si="3"/>
        <v>31</v>
      </c>
      <c r="J55" s="10">
        <v>18.93</v>
      </c>
      <c r="K55" s="5">
        <f t="shared" si="4"/>
        <v>17.97</v>
      </c>
      <c r="L55" s="5">
        <f t="shared" si="5"/>
        <v>2.7000000000000028</v>
      </c>
      <c r="M55" s="6"/>
    </row>
    <row r="56" spans="1:19">
      <c r="A56" s="4">
        <v>100</v>
      </c>
      <c r="B56" s="5">
        <f t="shared" si="0"/>
        <v>26</v>
      </c>
      <c r="C56" s="10">
        <v>15.8</v>
      </c>
      <c r="D56" s="10">
        <f t="shared" si="1"/>
        <v>14.84</v>
      </c>
      <c r="E56" s="5">
        <f t="shared" si="2"/>
        <v>5.8300000000000018</v>
      </c>
      <c r="F56" s="5"/>
      <c r="G56" s="5"/>
      <c r="H56" s="5">
        <v>100</v>
      </c>
      <c r="I56" s="5">
        <f t="shared" si="3"/>
        <v>26</v>
      </c>
      <c r="J56" s="10">
        <v>16.399999999999999</v>
      </c>
      <c r="K56" s="5">
        <f t="shared" si="4"/>
        <v>15.439999999999998</v>
      </c>
      <c r="L56" s="5">
        <f t="shared" si="5"/>
        <v>5.230000000000004</v>
      </c>
      <c r="M56" s="6" t="s">
        <v>30</v>
      </c>
    </row>
    <row r="57" spans="1:19">
      <c r="A57" s="4">
        <v>105</v>
      </c>
      <c r="B57" s="5">
        <f t="shared" si="0"/>
        <v>21</v>
      </c>
      <c r="C57" s="10">
        <v>11.85</v>
      </c>
      <c r="D57" s="10">
        <f t="shared" si="1"/>
        <v>10.89</v>
      </c>
      <c r="E57" s="5">
        <f t="shared" si="2"/>
        <v>9.7800000000000011</v>
      </c>
      <c r="F57" s="5"/>
      <c r="G57" s="5"/>
      <c r="H57" s="5">
        <v>105</v>
      </c>
      <c r="I57" s="5">
        <f t="shared" si="3"/>
        <v>21</v>
      </c>
      <c r="J57" s="10">
        <v>13.6</v>
      </c>
      <c r="K57" s="5">
        <f t="shared" si="4"/>
        <v>12.64</v>
      </c>
      <c r="L57" s="5">
        <f t="shared" si="5"/>
        <v>8.0300000000000011</v>
      </c>
      <c r="M57" s="6"/>
    </row>
    <row r="58" spans="1:19">
      <c r="A58" s="4">
        <v>110</v>
      </c>
      <c r="B58" s="5">
        <f t="shared" si="0"/>
        <v>16</v>
      </c>
      <c r="C58" s="10">
        <v>10.1</v>
      </c>
      <c r="D58" s="10">
        <f t="shared" si="1"/>
        <v>9.14</v>
      </c>
      <c r="E58" s="5">
        <f t="shared" si="2"/>
        <v>11.530000000000001</v>
      </c>
      <c r="F58" s="5"/>
      <c r="G58" s="5"/>
      <c r="H58" s="5">
        <v>110</v>
      </c>
      <c r="I58" s="5">
        <f t="shared" si="3"/>
        <v>16</v>
      </c>
      <c r="J58" s="10">
        <v>9.9499999999999993</v>
      </c>
      <c r="K58" s="5">
        <f t="shared" si="4"/>
        <v>8.9899999999999984</v>
      </c>
      <c r="L58" s="5">
        <f t="shared" si="5"/>
        <v>11.680000000000003</v>
      </c>
      <c r="M58" s="6"/>
    </row>
    <row r="59" spans="1:19">
      <c r="A59" s="4">
        <v>115</v>
      </c>
      <c r="B59" s="5">
        <f t="shared" si="0"/>
        <v>11</v>
      </c>
      <c r="C59" s="10">
        <v>9.3000000000000007</v>
      </c>
      <c r="D59" s="10">
        <f t="shared" si="1"/>
        <v>8.34</v>
      </c>
      <c r="E59" s="5">
        <f t="shared" si="2"/>
        <v>12.330000000000002</v>
      </c>
      <c r="F59" s="5"/>
      <c r="G59" s="5"/>
      <c r="H59" s="5">
        <v>115</v>
      </c>
      <c r="I59" s="5">
        <f t="shared" si="3"/>
        <v>11</v>
      </c>
      <c r="J59" s="10">
        <v>6.95</v>
      </c>
      <c r="K59" s="5">
        <f t="shared" si="4"/>
        <v>5.99</v>
      </c>
      <c r="L59" s="5">
        <f t="shared" si="5"/>
        <v>14.680000000000001</v>
      </c>
      <c r="M59" s="6"/>
    </row>
    <row r="60" spans="1:19" ht="15.75" thickBot="1">
      <c r="A60" s="7">
        <v>120</v>
      </c>
      <c r="B60" s="8">
        <f t="shared" si="0"/>
        <v>6</v>
      </c>
      <c r="C60" s="11">
        <v>7.9</v>
      </c>
      <c r="D60" s="11">
        <f t="shared" si="1"/>
        <v>6.94</v>
      </c>
      <c r="E60" s="8">
        <f t="shared" si="2"/>
        <v>13.73</v>
      </c>
      <c r="F60" s="8"/>
      <c r="G60" s="8"/>
      <c r="H60" s="8"/>
      <c r="I60" s="8"/>
      <c r="J60" s="8"/>
      <c r="K60" s="8"/>
      <c r="L60" s="8"/>
      <c r="M60" s="9"/>
    </row>
  </sheetData>
  <mergeCells count="4">
    <mergeCell ref="O39:P39"/>
    <mergeCell ref="R33:S33"/>
    <mergeCell ref="O33:P33"/>
    <mergeCell ref="A33:M33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33:S768"/>
  <sheetViews>
    <sheetView zoomScale="125" zoomScaleNormal="125" workbookViewId="0">
      <selection activeCell="U8" sqref="U8"/>
    </sheetView>
  </sheetViews>
  <sheetFormatPr defaultRowHeight="15"/>
  <cols>
    <col min="1" max="1" width="9.140625" style="82"/>
    <col min="2" max="2" width="9.5703125" style="82" customWidth="1"/>
    <col min="3" max="3" width="11.28515625" style="82" bestFit="1" customWidth="1"/>
    <col min="4" max="4" width="9.5703125" style="82" bestFit="1" customWidth="1"/>
    <col min="5" max="7" width="9.140625" style="82"/>
    <col min="8" max="8" width="9.5703125" style="82" customWidth="1"/>
    <col min="9" max="9" width="9.140625" style="82"/>
    <col min="10" max="10" width="11.28515625" style="82" bestFit="1" customWidth="1"/>
    <col min="11" max="11" width="9.5703125" style="82" bestFit="1" customWidth="1"/>
    <col min="12" max="12" width="9.5703125" style="82" customWidth="1"/>
    <col min="13" max="14" width="9.140625" style="82"/>
    <col min="15" max="15" width="9" style="82" customWidth="1"/>
    <col min="16" max="16384" width="9.140625" style="82"/>
  </cols>
  <sheetData>
    <row r="33" spans="1:19" s="83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O33" s="163" t="s">
        <v>35</v>
      </c>
      <c r="P33" s="163"/>
      <c r="R33" s="162" t="s">
        <v>17</v>
      </c>
      <c r="S33" s="162"/>
    </row>
    <row r="34" spans="1:19">
      <c r="A34" s="1" t="s">
        <v>18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O34" s="1" t="s">
        <v>33</v>
      </c>
      <c r="P34" s="3">
        <v>16.5</v>
      </c>
      <c r="R34" s="82">
        <v>0</v>
      </c>
      <c r="S34" s="82">
        <v>43.1</v>
      </c>
    </row>
    <row r="35" spans="1:19">
      <c r="A35" s="4" t="s">
        <v>24</v>
      </c>
      <c r="B35" s="5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O35" s="4" t="s">
        <v>34</v>
      </c>
      <c r="P35" s="6">
        <v>13.1</v>
      </c>
      <c r="R35" s="82">
        <v>1532.1666666666667</v>
      </c>
      <c r="S35" s="82">
        <v>43.1</v>
      </c>
    </row>
    <row r="36" spans="1:19">
      <c r="A36" s="82">
        <v>0</v>
      </c>
      <c r="B36" s="82">
        <v>35</v>
      </c>
      <c r="C36" s="10"/>
      <c r="D36" s="10"/>
      <c r="E36" s="5"/>
      <c r="F36" s="5"/>
      <c r="G36" s="5"/>
      <c r="H36" s="5"/>
      <c r="I36" s="5"/>
      <c r="J36" s="10"/>
      <c r="K36" s="10"/>
      <c r="L36" s="5"/>
      <c r="M36" s="6"/>
      <c r="O36" s="4" t="s">
        <v>0</v>
      </c>
      <c r="P36" s="6">
        <v>21.4</v>
      </c>
      <c r="R36" s="82">
        <v>0</v>
      </c>
      <c r="S36" s="82">
        <v>43.1</v>
      </c>
    </row>
    <row r="37" spans="1:19">
      <c r="A37" s="82">
        <v>43.140599999999999</v>
      </c>
      <c r="B37" s="82">
        <v>15.400000000000002</v>
      </c>
      <c r="C37" s="10"/>
      <c r="D37" s="10"/>
      <c r="E37" s="5"/>
      <c r="F37" s="5"/>
      <c r="G37" s="5"/>
      <c r="H37" s="5"/>
      <c r="I37" s="5"/>
      <c r="J37" s="10"/>
      <c r="K37" s="5"/>
      <c r="L37" s="5"/>
      <c r="M37" s="6"/>
      <c r="O37" s="4" t="s">
        <v>1</v>
      </c>
      <c r="P37" s="6">
        <v>7.1</v>
      </c>
      <c r="R37" s="82">
        <v>0</v>
      </c>
      <c r="S37" s="82">
        <v>34.816000000000003</v>
      </c>
    </row>
    <row r="38" spans="1:19" ht="15.75" thickBot="1">
      <c r="A38" s="82">
        <v>259.14060000000001</v>
      </c>
      <c r="B38" s="82">
        <v>12.013211370000002</v>
      </c>
      <c r="C38" s="10"/>
      <c r="D38" s="10"/>
      <c r="E38" s="5"/>
      <c r="F38" s="5"/>
      <c r="G38" s="5"/>
      <c r="H38" s="5"/>
      <c r="I38" s="5"/>
      <c r="J38" s="10"/>
      <c r="K38" s="5"/>
      <c r="L38" s="5"/>
      <c r="M38" s="6"/>
      <c r="O38" s="7" t="s">
        <v>191</v>
      </c>
      <c r="P38" s="9">
        <v>22.61</v>
      </c>
      <c r="R38" s="82">
        <v>0</v>
      </c>
      <c r="S38" s="82">
        <v>34.816000000000003</v>
      </c>
    </row>
    <row r="39" spans="1:19">
      <c r="A39" s="82">
        <v>259.17139602000003</v>
      </c>
      <c r="B39" s="82">
        <v>12.013211370000002</v>
      </c>
      <c r="C39" s="10"/>
      <c r="D39" s="10"/>
      <c r="E39" s="5"/>
      <c r="F39" s="5"/>
      <c r="G39" s="5"/>
      <c r="H39" s="5"/>
      <c r="I39" s="5"/>
      <c r="J39" s="10"/>
      <c r="K39" s="5"/>
      <c r="L39" s="5"/>
      <c r="M39" s="6"/>
      <c r="O39" s="161" t="s">
        <v>194</v>
      </c>
      <c r="P39" s="161"/>
      <c r="R39" s="82">
        <v>158.70833333333331</v>
      </c>
      <c r="S39" s="82">
        <v>34.816000000000003</v>
      </c>
    </row>
    <row r="40" spans="1:19">
      <c r="A40" s="82">
        <v>259.28843785999999</v>
      </c>
      <c r="B40" s="82">
        <v>12.029627100000003</v>
      </c>
      <c r="C40" s="10"/>
      <c r="D40" s="10"/>
      <c r="E40" s="5"/>
      <c r="F40" s="5"/>
      <c r="G40" s="5"/>
      <c r="H40" s="5"/>
      <c r="I40" s="5"/>
      <c r="J40" s="10"/>
      <c r="K40" s="5"/>
      <c r="L40" s="5"/>
      <c r="M40" s="6"/>
      <c r="R40" s="82">
        <v>158.70833333333331</v>
      </c>
      <c r="S40" s="82">
        <v>34.816000000000003</v>
      </c>
    </row>
    <row r="41" spans="1:19">
      <c r="A41" s="82">
        <v>259.64580253999998</v>
      </c>
      <c r="B41" s="82">
        <v>11.971065650000002</v>
      </c>
      <c r="C41" s="10"/>
      <c r="D41" s="10"/>
      <c r="E41" s="5"/>
      <c r="F41" s="5"/>
      <c r="G41" s="5"/>
      <c r="H41" s="5"/>
      <c r="I41" s="5"/>
      <c r="J41" s="10"/>
      <c r="K41" s="5"/>
      <c r="L41" s="5"/>
      <c r="M41" s="6"/>
      <c r="R41" s="82">
        <v>158.70833333333331</v>
      </c>
      <c r="S41" s="82">
        <v>3</v>
      </c>
    </row>
    <row r="42" spans="1:19">
      <c r="A42" s="82">
        <v>259.69538018999998</v>
      </c>
      <c r="B42" s="82">
        <v>11.995939590000003</v>
      </c>
      <c r="C42" s="10"/>
      <c r="D42" s="10"/>
      <c r="E42" s="5"/>
      <c r="F42" s="5"/>
      <c r="G42" s="5"/>
      <c r="H42" s="5"/>
      <c r="I42" s="5"/>
      <c r="J42" s="10"/>
      <c r="K42" s="5"/>
      <c r="L42" s="5"/>
      <c r="M42" s="6"/>
      <c r="R42" s="82">
        <v>158.70833333333331</v>
      </c>
      <c r="S42" s="82">
        <v>3</v>
      </c>
    </row>
    <row r="43" spans="1:19">
      <c r="A43" s="82">
        <v>259.74213695999998</v>
      </c>
      <c r="B43" s="82">
        <v>11.995939590000003</v>
      </c>
      <c r="C43" s="10"/>
      <c r="D43" s="10"/>
      <c r="E43" s="5"/>
      <c r="F43" s="5"/>
      <c r="G43" s="5"/>
      <c r="H43" s="5"/>
      <c r="I43" s="5"/>
      <c r="J43" s="10"/>
      <c r="K43" s="5"/>
      <c r="L43" s="5"/>
      <c r="M43" s="6"/>
      <c r="R43" s="82">
        <v>152.70833333333331</v>
      </c>
      <c r="S43" s="82">
        <v>3</v>
      </c>
    </row>
    <row r="44" spans="1:19">
      <c r="A44" s="82">
        <v>259.74213695999998</v>
      </c>
      <c r="B44" s="82">
        <v>11.913893510000001</v>
      </c>
      <c r="C44" s="10"/>
      <c r="D44" s="10"/>
      <c r="E44" s="5"/>
      <c r="F44" s="5"/>
      <c r="G44" s="5"/>
      <c r="H44" s="5"/>
      <c r="I44" s="5"/>
      <c r="J44" s="10"/>
      <c r="K44" s="5"/>
      <c r="L44" s="5"/>
      <c r="M44" s="6"/>
      <c r="R44" s="82">
        <v>152.70833333333331</v>
      </c>
      <c r="S44" s="82">
        <v>3</v>
      </c>
    </row>
    <row r="45" spans="1:19">
      <c r="A45" s="82">
        <v>260.56167420000003</v>
      </c>
      <c r="B45" s="82">
        <v>11.913893510000001</v>
      </c>
      <c r="C45" s="10"/>
      <c r="D45" s="10"/>
      <c r="E45" s="5"/>
      <c r="F45" s="5"/>
      <c r="G45" s="5"/>
      <c r="H45" s="5"/>
      <c r="I45" s="5"/>
      <c r="J45" s="10"/>
      <c r="K45" s="5"/>
      <c r="L45" s="5"/>
      <c r="M45" s="6"/>
      <c r="R45" s="82">
        <v>152.70833333333331</v>
      </c>
      <c r="S45" s="82">
        <v>-1.5</v>
      </c>
    </row>
    <row r="46" spans="1:19">
      <c r="A46" s="82">
        <v>260.56167420000003</v>
      </c>
      <c r="B46" s="82">
        <v>11.913893510000001</v>
      </c>
      <c r="C46" s="10"/>
      <c r="D46" s="10"/>
      <c r="E46" s="5"/>
      <c r="F46" s="5"/>
      <c r="G46" s="5"/>
      <c r="H46" s="5"/>
      <c r="I46" s="5"/>
      <c r="J46" s="10"/>
      <c r="K46" s="5"/>
      <c r="L46" s="5"/>
      <c r="M46" s="6"/>
      <c r="R46" s="82">
        <v>152.70833333333331</v>
      </c>
      <c r="S46" s="82">
        <v>-1.5</v>
      </c>
    </row>
    <row r="47" spans="1:19">
      <c r="A47" s="82">
        <v>261.44298753999999</v>
      </c>
      <c r="B47" s="82">
        <v>11.905436190000003</v>
      </c>
      <c r="C47" s="10"/>
      <c r="D47" s="10"/>
      <c r="E47" s="5"/>
      <c r="F47" s="5"/>
      <c r="G47" s="5"/>
      <c r="H47" s="5"/>
      <c r="I47" s="5"/>
      <c r="J47" s="10"/>
      <c r="K47" s="5"/>
      <c r="L47" s="5"/>
      <c r="M47" s="6"/>
      <c r="R47" s="82">
        <v>150.70833333333331</v>
      </c>
      <c r="S47" s="82">
        <v>-1.5</v>
      </c>
    </row>
    <row r="48" spans="1:19">
      <c r="A48" s="82">
        <v>262.62821020000001</v>
      </c>
      <c r="B48" s="82">
        <v>11.807137150000003</v>
      </c>
      <c r="C48" s="10"/>
      <c r="D48" s="10"/>
      <c r="E48" s="5"/>
      <c r="F48" s="5"/>
      <c r="G48" s="5"/>
      <c r="H48" s="5"/>
      <c r="I48" s="5"/>
      <c r="J48" s="10"/>
      <c r="K48" s="5"/>
      <c r="L48" s="5"/>
      <c r="M48" s="6"/>
      <c r="R48" s="82">
        <v>150.70833333333331</v>
      </c>
      <c r="S48" s="82">
        <v>-1.5</v>
      </c>
    </row>
    <row r="49" spans="1:19">
      <c r="A49" s="82">
        <v>262.96136259000002</v>
      </c>
      <c r="B49" s="82">
        <v>11.839807410000002</v>
      </c>
      <c r="C49" s="10"/>
      <c r="D49" s="10"/>
      <c r="E49" s="5"/>
      <c r="F49" s="5"/>
      <c r="G49" s="5"/>
      <c r="H49" s="5"/>
      <c r="I49" s="5"/>
      <c r="J49" s="10"/>
      <c r="K49" s="5"/>
      <c r="L49" s="5"/>
      <c r="M49" s="6"/>
      <c r="R49" s="82">
        <v>150.70833333333331</v>
      </c>
      <c r="S49" s="82">
        <v>-6</v>
      </c>
    </row>
    <row r="50" spans="1:19">
      <c r="A50" s="82">
        <v>262.85308096</v>
      </c>
      <c r="B50" s="82">
        <v>11.807137150000003</v>
      </c>
      <c r="C50" s="10"/>
      <c r="D50" s="10"/>
      <c r="E50" s="5"/>
      <c r="F50" s="5"/>
      <c r="G50" s="5"/>
      <c r="H50" s="5"/>
      <c r="I50" s="5"/>
      <c r="J50" s="10"/>
      <c r="K50" s="5"/>
      <c r="L50" s="5"/>
      <c r="M50" s="6"/>
      <c r="R50" s="82">
        <v>150.70833333333331</v>
      </c>
      <c r="S50" s="82">
        <v>-6</v>
      </c>
    </row>
    <row r="51" spans="1:19">
      <c r="A51" s="82">
        <v>263.24624955000002</v>
      </c>
      <c r="B51" s="82">
        <v>11.740944760000001</v>
      </c>
      <c r="C51" s="10"/>
      <c r="D51" s="10"/>
      <c r="E51" s="5"/>
      <c r="F51" s="5"/>
      <c r="G51" s="5"/>
      <c r="H51" s="5"/>
      <c r="I51" s="5"/>
      <c r="J51" s="10"/>
      <c r="K51" s="5"/>
      <c r="L51" s="5"/>
      <c r="M51" s="6"/>
      <c r="R51" s="82">
        <v>169.37499999999997</v>
      </c>
      <c r="S51" s="82">
        <v>-6</v>
      </c>
    </row>
    <row r="52" spans="1:19">
      <c r="A52" s="82">
        <v>264.20590518</v>
      </c>
      <c r="B52" s="82">
        <v>11.774179250000003</v>
      </c>
      <c r="C52" s="10"/>
      <c r="D52" s="10"/>
      <c r="E52" s="5"/>
      <c r="F52" s="5"/>
      <c r="G52" s="5"/>
      <c r="H52" s="5"/>
      <c r="I52" s="5"/>
      <c r="J52" s="10"/>
      <c r="K52" s="5"/>
      <c r="L52" s="5"/>
      <c r="M52" s="6"/>
      <c r="R52" s="82">
        <v>169.37499999999997</v>
      </c>
      <c r="S52" s="82">
        <v>-1.5</v>
      </c>
    </row>
    <row r="53" spans="1:19">
      <c r="A53" s="82">
        <v>264.20590518</v>
      </c>
      <c r="B53" s="82">
        <v>11.740944760000001</v>
      </c>
      <c r="C53" s="10"/>
      <c r="D53" s="10"/>
      <c r="E53" s="5"/>
      <c r="F53" s="5"/>
      <c r="G53" s="5"/>
      <c r="H53" s="5"/>
      <c r="I53" s="5"/>
      <c r="J53" s="10"/>
      <c r="K53" s="5"/>
      <c r="L53" s="5"/>
      <c r="M53" s="6"/>
      <c r="R53" s="82">
        <v>169.37499999999997</v>
      </c>
      <c r="S53" s="82">
        <v>-6</v>
      </c>
    </row>
    <row r="54" spans="1:19">
      <c r="A54" s="82">
        <v>264.23761926999998</v>
      </c>
      <c r="B54" s="82">
        <v>11.740944760000001</v>
      </c>
      <c r="C54" s="10"/>
      <c r="D54" s="10"/>
      <c r="E54" s="5"/>
      <c r="F54" s="5"/>
      <c r="G54" s="5"/>
      <c r="H54" s="5"/>
      <c r="I54" s="5"/>
      <c r="J54" s="10"/>
      <c r="K54" s="5"/>
      <c r="L54" s="5"/>
      <c r="M54" s="6"/>
      <c r="R54" s="82">
        <v>169.37499999999997</v>
      </c>
      <c r="S54" s="82">
        <v>-1.5</v>
      </c>
    </row>
    <row r="55" spans="1:19">
      <c r="A55" s="82">
        <v>264.54885003999999</v>
      </c>
      <c r="B55" s="82">
        <v>11.740944760000001</v>
      </c>
      <c r="C55" s="10"/>
      <c r="D55" s="10"/>
      <c r="E55" s="5"/>
      <c r="F55" s="5"/>
      <c r="G55" s="5"/>
      <c r="H55" s="5"/>
      <c r="I55" s="5"/>
      <c r="J55" s="10"/>
      <c r="K55" s="5"/>
      <c r="L55" s="5"/>
      <c r="M55" s="6"/>
      <c r="R55" s="82">
        <v>167.37499999999997</v>
      </c>
      <c r="S55" s="82">
        <v>-1.5</v>
      </c>
    </row>
    <row r="56" spans="1:19">
      <c r="A56" s="82">
        <v>264.86733576</v>
      </c>
      <c r="B56" s="82">
        <v>11.740944760000001</v>
      </c>
      <c r="C56" s="10"/>
      <c r="D56" s="10"/>
      <c r="E56" s="5"/>
      <c r="F56" s="5"/>
      <c r="G56" s="5"/>
      <c r="H56" s="5"/>
      <c r="I56" s="5"/>
      <c r="J56" s="10"/>
      <c r="K56" s="5"/>
      <c r="L56" s="5"/>
      <c r="M56" s="6"/>
      <c r="R56" s="82">
        <v>167.37499999999997</v>
      </c>
      <c r="S56" s="82">
        <v>-1.5</v>
      </c>
    </row>
    <row r="57" spans="1:19">
      <c r="A57" s="82">
        <v>264.94026051000003</v>
      </c>
      <c r="B57" s="82">
        <v>11.700581120000002</v>
      </c>
      <c r="C57" s="10"/>
      <c r="D57" s="10"/>
      <c r="E57" s="5"/>
      <c r="F57" s="5"/>
      <c r="G57" s="5"/>
      <c r="H57" s="5"/>
      <c r="I57" s="5"/>
      <c r="J57" s="10"/>
      <c r="K57" s="5"/>
      <c r="L57" s="5"/>
      <c r="M57" s="6"/>
      <c r="R57" s="82">
        <v>167.37499999999997</v>
      </c>
      <c r="S57" s="82">
        <v>3</v>
      </c>
    </row>
    <row r="58" spans="1:19">
      <c r="A58" s="82">
        <v>265.05276799000001</v>
      </c>
      <c r="B58" s="82">
        <v>11.700581120000002</v>
      </c>
      <c r="C58" s="10"/>
      <c r="D58" s="10"/>
      <c r="E58" s="5"/>
      <c r="F58" s="5"/>
      <c r="G58" s="5"/>
      <c r="H58" s="5"/>
      <c r="I58" s="5"/>
      <c r="J58" s="10"/>
      <c r="K58" s="5"/>
      <c r="L58" s="5"/>
      <c r="M58" s="6"/>
      <c r="R58" s="82">
        <v>167.37499999999997</v>
      </c>
      <c r="S58" s="82">
        <v>3</v>
      </c>
    </row>
    <row r="59" spans="1:19">
      <c r="A59" s="82">
        <v>265.37833359000001</v>
      </c>
      <c r="B59" s="82">
        <v>11.700581120000002</v>
      </c>
      <c r="C59" s="10"/>
      <c r="D59" s="10"/>
      <c r="E59" s="5"/>
      <c r="F59" s="5"/>
      <c r="G59" s="5"/>
      <c r="H59" s="5"/>
      <c r="I59" s="5"/>
      <c r="J59" s="10"/>
      <c r="K59" s="5"/>
      <c r="L59" s="5"/>
      <c r="M59" s="6"/>
      <c r="R59" s="82">
        <v>161.375</v>
      </c>
      <c r="S59" s="82">
        <v>3</v>
      </c>
    </row>
    <row r="60" spans="1:19" ht="15.75" thickBot="1">
      <c r="A60" s="82">
        <v>265.57981660000002</v>
      </c>
      <c r="B60" s="82">
        <v>11.659772840000002</v>
      </c>
      <c r="C60" s="11"/>
      <c r="D60" s="11"/>
      <c r="E60" s="8"/>
      <c r="F60" s="8"/>
      <c r="G60" s="8"/>
      <c r="H60" s="8"/>
      <c r="I60" s="8"/>
      <c r="J60" s="8"/>
      <c r="K60" s="8"/>
      <c r="L60" s="8"/>
      <c r="M60" s="9"/>
      <c r="R60" s="82">
        <v>161.375</v>
      </c>
      <c r="S60" s="82">
        <v>3</v>
      </c>
    </row>
    <row r="61" spans="1:19">
      <c r="A61" s="82">
        <v>266.18447606000001</v>
      </c>
      <c r="B61" s="82">
        <v>11.659772840000002</v>
      </c>
      <c r="R61" s="82">
        <v>161.375</v>
      </c>
      <c r="S61" s="82">
        <v>34.816000000000003</v>
      </c>
    </row>
    <row r="62" spans="1:19">
      <c r="A62" s="82">
        <v>266.80923706999999</v>
      </c>
      <c r="B62" s="82">
        <v>11.659772840000002</v>
      </c>
      <c r="R62" s="82">
        <v>161.375</v>
      </c>
      <c r="S62" s="82">
        <v>34.816000000000003</v>
      </c>
    </row>
    <row r="63" spans="1:19">
      <c r="A63" s="82">
        <v>266.80923706999999</v>
      </c>
      <c r="B63" s="82">
        <v>11.544484940000002</v>
      </c>
      <c r="R63" s="82">
        <v>362.87500000000006</v>
      </c>
      <c r="S63" s="82">
        <v>35.85</v>
      </c>
    </row>
    <row r="64" spans="1:19">
      <c r="A64" s="82">
        <v>267.67273595</v>
      </c>
      <c r="B64" s="82">
        <v>11.511671950000002</v>
      </c>
      <c r="R64" s="82">
        <v>362.87500000000006</v>
      </c>
      <c r="S64" s="82">
        <v>35.85</v>
      </c>
    </row>
    <row r="65" spans="1:19">
      <c r="A65" s="82">
        <v>267.86791499000003</v>
      </c>
      <c r="B65" s="82">
        <v>11.511671950000002</v>
      </c>
      <c r="R65" s="82">
        <v>362.87500000000006</v>
      </c>
      <c r="S65" s="82">
        <v>3</v>
      </c>
    </row>
    <row r="66" spans="1:19">
      <c r="A66" s="82">
        <v>268.33001575999998</v>
      </c>
      <c r="B66" s="82">
        <v>11.478477560000002</v>
      </c>
      <c r="R66" s="82">
        <v>362.87500000000006</v>
      </c>
      <c r="S66" s="82">
        <v>3</v>
      </c>
    </row>
    <row r="67" spans="1:19">
      <c r="A67" s="82">
        <v>268.33001575999998</v>
      </c>
      <c r="B67" s="82">
        <v>11.413357860000001</v>
      </c>
      <c r="R67" s="82">
        <v>356.87500000000006</v>
      </c>
      <c r="S67" s="82">
        <v>3</v>
      </c>
    </row>
    <row r="68" spans="1:19">
      <c r="A68" s="82">
        <v>268.33001575999998</v>
      </c>
      <c r="B68" s="82">
        <v>11.446046270000002</v>
      </c>
      <c r="R68" s="82">
        <v>356.87500000000006</v>
      </c>
      <c r="S68" s="82">
        <v>3</v>
      </c>
    </row>
    <row r="69" spans="1:19">
      <c r="A69" s="82">
        <v>269.99930060999998</v>
      </c>
      <c r="B69" s="82">
        <v>11.446046270000002</v>
      </c>
      <c r="R69" s="82">
        <v>356.87500000000006</v>
      </c>
      <c r="S69" s="82">
        <v>-1.5</v>
      </c>
    </row>
    <row r="70" spans="1:19">
      <c r="A70" s="82">
        <v>269.99930060999998</v>
      </c>
      <c r="B70" s="82">
        <v>11.478477560000002</v>
      </c>
      <c r="R70" s="82">
        <v>356.87500000000006</v>
      </c>
      <c r="S70" s="82">
        <v>-1.5</v>
      </c>
    </row>
    <row r="71" spans="1:19">
      <c r="A71" s="82">
        <v>270.74483363000002</v>
      </c>
      <c r="B71" s="82">
        <v>11.413357860000001</v>
      </c>
      <c r="R71" s="82">
        <v>354.87500000000006</v>
      </c>
      <c r="S71" s="82">
        <v>-1.5</v>
      </c>
    </row>
    <row r="72" spans="1:19">
      <c r="A72" s="82">
        <v>270.74483363000002</v>
      </c>
      <c r="B72" s="82">
        <v>11.380421000000002</v>
      </c>
      <c r="R72" s="82">
        <v>354.87500000000006</v>
      </c>
      <c r="S72" s="82">
        <v>-1.5</v>
      </c>
    </row>
    <row r="73" spans="1:19">
      <c r="A73" s="82">
        <v>270.69741253000001</v>
      </c>
      <c r="B73" s="82">
        <v>11.413357860000001</v>
      </c>
      <c r="R73" s="82">
        <v>354.87500000000006</v>
      </c>
      <c r="S73" s="82">
        <v>-6</v>
      </c>
    </row>
    <row r="74" spans="1:19">
      <c r="A74" s="82">
        <v>271.03706446000001</v>
      </c>
      <c r="B74" s="82">
        <v>11.380421000000002</v>
      </c>
      <c r="R74" s="82">
        <v>354.87500000000006</v>
      </c>
      <c r="S74" s="82">
        <v>-6</v>
      </c>
    </row>
    <row r="75" spans="1:19">
      <c r="A75" s="82">
        <v>271.18723473</v>
      </c>
      <c r="B75" s="82">
        <v>11.413357860000001</v>
      </c>
      <c r="R75" s="82">
        <v>373.54166666666669</v>
      </c>
      <c r="S75" s="82">
        <v>-6</v>
      </c>
    </row>
    <row r="76" spans="1:19">
      <c r="A76" s="82">
        <v>271.32187689</v>
      </c>
      <c r="B76" s="82">
        <v>11.347243960000002</v>
      </c>
      <c r="R76" s="82">
        <v>373.54166666666669</v>
      </c>
      <c r="S76" s="82">
        <v>-1.5</v>
      </c>
    </row>
    <row r="77" spans="1:19">
      <c r="A77" s="82">
        <v>271.67994020000003</v>
      </c>
      <c r="B77" s="82">
        <v>11.347243960000002</v>
      </c>
      <c r="R77" s="82">
        <v>373.54166666666669</v>
      </c>
      <c r="S77" s="82">
        <v>-6</v>
      </c>
    </row>
    <row r="78" spans="1:19">
      <c r="A78" s="82">
        <v>272.2421425</v>
      </c>
      <c r="B78" s="82">
        <v>11.347243960000002</v>
      </c>
      <c r="R78" s="82">
        <v>373.54166666666669</v>
      </c>
      <c r="S78" s="82">
        <v>-1.5</v>
      </c>
    </row>
    <row r="79" spans="1:19">
      <c r="A79" s="82">
        <v>272.43805445999999</v>
      </c>
      <c r="B79" s="82">
        <v>11.265961890000003</v>
      </c>
      <c r="R79" s="82">
        <v>371.54166666666669</v>
      </c>
      <c r="S79" s="82">
        <v>-1.5</v>
      </c>
    </row>
    <row r="80" spans="1:19">
      <c r="A80" s="82">
        <v>272.78198871000001</v>
      </c>
      <c r="B80" s="82">
        <v>11.347243960000002</v>
      </c>
      <c r="R80" s="82">
        <v>371.54166666666669</v>
      </c>
      <c r="S80" s="82">
        <v>-1.5</v>
      </c>
    </row>
    <row r="81" spans="1:19">
      <c r="A81" s="82">
        <v>272.78198871000001</v>
      </c>
      <c r="B81" s="82">
        <v>11.265961890000003</v>
      </c>
      <c r="R81" s="82">
        <v>371.54166666666669</v>
      </c>
      <c r="S81" s="82">
        <v>3</v>
      </c>
    </row>
    <row r="82" spans="1:19">
      <c r="A82" s="82">
        <v>273.43006473000003</v>
      </c>
      <c r="B82" s="82">
        <v>11.306795250000002</v>
      </c>
      <c r="R82" s="82">
        <v>371.54166666666669</v>
      </c>
      <c r="S82" s="82">
        <v>3</v>
      </c>
    </row>
    <row r="83" spans="1:19">
      <c r="A83" s="82">
        <v>273.84069993000003</v>
      </c>
      <c r="B83" s="82">
        <v>11.347243960000002</v>
      </c>
      <c r="R83" s="82">
        <v>365.54166666666669</v>
      </c>
      <c r="S83" s="82">
        <v>3</v>
      </c>
    </row>
    <row r="84" spans="1:19">
      <c r="A84" s="82">
        <v>274.27018812</v>
      </c>
      <c r="B84" s="82">
        <v>11.306795250000002</v>
      </c>
      <c r="R84" s="82">
        <v>365.54166666666669</v>
      </c>
      <c r="S84" s="82">
        <v>3</v>
      </c>
    </row>
    <row r="85" spans="1:19">
      <c r="A85" s="82">
        <v>275.02268118000001</v>
      </c>
      <c r="B85" s="82">
        <v>11.306795250000002</v>
      </c>
      <c r="R85" s="82">
        <v>365.54166666666669</v>
      </c>
      <c r="S85" s="82">
        <v>35.85</v>
      </c>
    </row>
    <row r="86" spans="1:19">
      <c r="A86" s="82">
        <v>275.66894471000001</v>
      </c>
      <c r="B86" s="82">
        <v>11.224759270000003</v>
      </c>
      <c r="R86" s="82">
        <v>365.54166666666669</v>
      </c>
      <c r="S86" s="82">
        <v>35.85</v>
      </c>
    </row>
    <row r="87" spans="1:19">
      <c r="A87" s="82">
        <v>276.23908770999998</v>
      </c>
      <c r="B87" s="82">
        <v>11.265961890000003</v>
      </c>
      <c r="R87" s="82">
        <v>567.30729166666674</v>
      </c>
      <c r="S87" s="82">
        <v>36.462000000000003</v>
      </c>
    </row>
    <row r="88" spans="1:19">
      <c r="A88" s="82">
        <v>276.64051304000003</v>
      </c>
      <c r="B88" s="82">
        <v>11.265961890000003</v>
      </c>
      <c r="R88" s="82">
        <v>567.30729166666674</v>
      </c>
      <c r="S88" s="82">
        <v>36.462000000000003</v>
      </c>
    </row>
    <row r="89" spans="1:19">
      <c r="A89" s="82">
        <v>277.20140953000003</v>
      </c>
      <c r="B89" s="82">
        <v>11.234081300000003</v>
      </c>
      <c r="R89" s="82">
        <v>567.30729166666674</v>
      </c>
      <c r="S89" s="82">
        <v>3</v>
      </c>
    </row>
    <row r="90" spans="1:19">
      <c r="A90" s="82">
        <v>277.20140953000003</v>
      </c>
      <c r="B90" s="82">
        <v>11.234081300000003</v>
      </c>
      <c r="R90" s="82">
        <v>567.30729166666674</v>
      </c>
      <c r="S90" s="82">
        <v>3</v>
      </c>
    </row>
    <row r="91" spans="1:19">
      <c r="A91" s="82">
        <v>277.20140953000003</v>
      </c>
      <c r="B91" s="82">
        <v>11.268090010000002</v>
      </c>
      <c r="R91" s="82">
        <v>561.30729166666674</v>
      </c>
      <c r="S91" s="82">
        <v>3</v>
      </c>
    </row>
    <row r="92" spans="1:19">
      <c r="A92" s="82">
        <v>279.29287586999999</v>
      </c>
      <c r="B92" s="82">
        <v>11.299734530000002</v>
      </c>
      <c r="R92" s="82">
        <v>561.30729166666674</v>
      </c>
      <c r="S92" s="82">
        <v>3</v>
      </c>
    </row>
    <row r="93" spans="1:19">
      <c r="A93" s="82">
        <v>279.75721515999999</v>
      </c>
      <c r="B93" s="82">
        <v>11.340276350000003</v>
      </c>
      <c r="R93" s="82">
        <v>561.30729166666674</v>
      </c>
      <c r="S93" s="82">
        <v>-1.5</v>
      </c>
    </row>
    <row r="94" spans="1:19">
      <c r="A94" s="82">
        <v>280.33841817000001</v>
      </c>
      <c r="B94" s="82">
        <v>11.380421000000002</v>
      </c>
      <c r="R94" s="82">
        <v>561.30729166666674</v>
      </c>
      <c r="S94" s="82">
        <v>-1.5</v>
      </c>
    </row>
    <row r="95" spans="1:19">
      <c r="A95" s="82">
        <v>281.08902139000003</v>
      </c>
      <c r="B95" s="82">
        <v>11.340276350000003</v>
      </c>
      <c r="R95" s="82">
        <v>559.30729166666674</v>
      </c>
      <c r="S95" s="82">
        <v>-1.5</v>
      </c>
    </row>
    <row r="96" spans="1:19">
      <c r="A96" s="82">
        <v>281.43705007</v>
      </c>
      <c r="B96" s="82">
        <v>11.380421000000002</v>
      </c>
      <c r="R96" s="82">
        <v>559.30729166666674</v>
      </c>
      <c r="S96" s="82">
        <v>-1.5</v>
      </c>
    </row>
    <row r="97" spans="1:19">
      <c r="A97" s="82">
        <v>281.64693026000003</v>
      </c>
      <c r="B97" s="82">
        <v>11.340276350000003</v>
      </c>
      <c r="R97" s="82">
        <v>559.30729166666674</v>
      </c>
      <c r="S97" s="82">
        <v>-6</v>
      </c>
    </row>
    <row r="98" spans="1:19">
      <c r="A98" s="82">
        <v>282.03805726000002</v>
      </c>
      <c r="B98" s="82">
        <v>11.380421000000002</v>
      </c>
      <c r="R98" s="82">
        <v>559.30729166666674</v>
      </c>
      <c r="S98" s="82">
        <v>-6</v>
      </c>
    </row>
    <row r="99" spans="1:19">
      <c r="A99" s="82">
        <v>282.42386632</v>
      </c>
      <c r="B99" s="82">
        <v>11.347243960000002</v>
      </c>
      <c r="R99" s="82">
        <v>577.97395833333337</v>
      </c>
      <c r="S99" s="82">
        <v>-6</v>
      </c>
    </row>
    <row r="100" spans="1:19">
      <c r="A100" s="82">
        <v>282.42386632</v>
      </c>
      <c r="B100" s="82">
        <v>11.306795250000002</v>
      </c>
      <c r="R100" s="82">
        <v>577.97395833333337</v>
      </c>
      <c r="S100" s="82">
        <v>-6</v>
      </c>
    </row>
    <row r="101" spans="1:19">
      <c r="A101" s="82">
        <v>282.42386632</v>
      </c>
      <c r="B101" s="82">
        <v>11.306795250000002</v>
      </c>
      <c r="R101" s="82">
        <v>577.97395833333337</v>
      </c>
      <c r="S101" s="82">
        <v>-1.5</v>
      </c>
    </row>
    <row r="102" spans="1:19">
      <c r="A102" s="82">
        <v>286.42665024000001</v>
      </c>
      <c r="B102" s="82">
        <v>11.234081300000003</v>
      </c>
      <c r="R102" s="82">
        <v>577.97395833333337</v>
      </c>
      <c r="S102" s="82">
        <v>-1.5</v>
      </c>
    </row>
    <row r="103" spans="1:19">
      <c r="A103" s="82">
        <v>286.99107706000001</v>
      </c>
      <c r="B103" s="82">
        <v>11.234081300000003</v>
      </c>
      <c r="R103" s="82">
        <v>575.97395833333337</v>
      </c>
      <c r="S103" s="82">
        <v>-1.5</v>
      </c>
    </row>
    <row r="104" spans="1:19">
      <c r="A104" s="82">
        <v>286.99107706000001</v>
      </c>
      <c r="B104" s="82">
        <v>11.347243960000002</v>
      </c>
      <c r="R104" s="82">
        <v>575.97395833333337</v>
      </c>
      <c r="S104" s="82">
        <v>-1.5</v>
      </c>
    </row>
    <row r="105" spans="1:19">
      <c r="A105" s="82">
        <v>286.99107706000001</v>
      </c>
      <c r="B105" s="82">
        <v>11.275225530000002</v>
      </c>
      <c r="R105" s="82">
        <v>575.97395833333337</v>
      </c>
      <c r="S105" s="82">
        <v>3</v>
      </c>
    </row>
    <row r="106" spans="1:19">
      <c r="A106" s="82">
        <v>289.99498879999999</v>
      </c>
      <c r="B106" s="82">
        <v>11.132081900000003</v>
      </c>
      <c r="R106" s="82">
        <v>575.97395833333337</v>
      </c>
      <c r="S106" s="82">
        <v>3</v>
      </c>
    </row>
    <row r="107" spans="1:19">
      <c r="A107" s="82">
        <v>290.44958071000002</v>
      </c>
      <c r="B107" s="82">
        <v>11.170490860000001</v>
      </c>
      <c r="R107" s="82">
        <v>569.97395833333337</v>
      </c>
      <c r="S107" s="82">
        <v>3</v>
      </c>
    </row>
    <row r="108" spans="1:19">
      <c r="A108" s="82">
        <v>291.11969531</v>
      </c>
      <c r="B108" s="82">
        <v>11.096412140000002</v>
      </c>
      <c r="R108" s="82">
        <v>569.97395833333337</v>
      </c>
      <c r="S108" s="82">
        <v>3</v>
      </c>
    </row>
    <row r="109" spans="1:19">
      <c r="A109" s="82">
        <v>291.11969531</v>
      </c>
      <c r="B109" s="82">
        <v>11.086004290000002</v>
      </c>
      <c r="R109" s="82">
        <v>569.97395833333337</v>
      </c>
      <c r="S109" s="82">
        <v>36.462000000000003</v>
      </c>
    </row>
    <row r="110" spans="1:19">
      <c r="A110" s="82">
        <v>292.41391255000002</v>
      </c>
      <c r="B110" s="82">
        <v>11.019488050000003</v>
      </c>
      <c r="R110" s="82">
        <v>569.97395833333337</v>
      </c>
      <c r="S110" s="82">
        <v>36.462000000000003</v>
      </c>
    </row>
    <row r="111" spans="1:19">
      <c r="A111" s="82">
        <v>293.10602517000001</v>
      </c>
      <c r="B111" s="82">
        <v>10.798746940000001</v>
      </c>
      <c r="R111" s="82">
        <v>768.79166666666663</v>
      </c>
      <c r="S111" s="82">
        <v>36.707000000000001</v>
      </c>
    </row>
    <row r="112" spans="1:19">
      <c r="A112" s="82">
        <v>293.78865872</v>
      </c>
      <c r="B112" s="82">
        <v>10.815516300000002</v>
      </c>
      <c r="R112" s="82">
        <v>768.79166666666663</v>
      </c>
      <c r="S112" s="82">
        <v>36.707000000000001</v>
      </c>
    </row>
    <row r="113" spans="1:19">
      <c r="A113" s="82">
        <v>294.49570359000001</v>
      </c>
      <c r="B113" s="82">
        <v>10.855534580000002</v>
      </c>
      <c r="R113" s="82">
        <v>768.79166666666663</v>
      </c>
      <c r="S113" s="82">
        <v>6.5</v>
      </c>
    </row>
    <row r="114" spans="1:19">
      <c r="A114" s="82">
        <v>295.28607151</v>
      </c>
      <c r="B114" s="82">
        <v>10.815516300000002</v>
      </c>
      <c r="R114" s="82">
        <v>768.79166666666663</v>
      </c>
      <c r="S114" s="82">
        <v>6.5</v>
      </c>
    </row>
    <row r="115" spans="1:19">
      <c r="A115" s="82">
        <v>295.82939672999998</v>
      </c>
      <c r="B115" s="82">
        <v>10.855534580000002</v>
      </c>
      <c r="R115" s="82">
        <v>762.79166666666663</v>
      </c>
      <c r="S115" s="82">
        <v>6.5</v>
      </c>
    </row>
    <row r="116" spans="1:19">
      <c r="A116" s="82">
        <v>296.46983253000002</v>
      </c>
      <c r="B116" s="82">
        <v>10.855534580000002</v>
      </c>
      <c r="R116" s="82">
        <v>762.79166666666663</v>
      </c>
      <c r="S116" s="82">
        <v>6.5</v>
      </c>
    </row>
    <row r="117" spans="1:19">
      <c r="A117" s="82">
        <v>297.13693197000003</v>
      </c>
      <c r="B117" s="82">
        <v>10.855534580000002</v>
      </c>
      <c r="R117" s="82">
        <v>762.79166666666663</v>
      </c>
      <c r="S117" s="82">
        <v>3.5</v>
      </c>
    </row>
    <row r="118" spans="1:19">
      <c r="A118" s="82">
        <v>297.83916252</v>
      </c>
      <c r="B118" s="82">
        <v>10.855534580000002</v>
      </c>
      <c r="R118" s="82">
        <v>762.79166666666663</v>
      </c>
      <c r="S118" s="82">
        <v>3.5</v>
      </c>
    </row>
    <row r="119" spans="1:19">
      <c r="A119" s="82">
        <v>298.34908928999999</v>
      </c>
      <c r="B119" s="82">
        <v>10.855534580000002</v>
      </c>
      <c r="R119" s="82">
        <v>757.79166666666663</v>
      </c>
      <c r="S119" s="82">
        <v>3.5</v>
      </c>
    </row>
    <row r="120" spans="1:19">
      <c r="A120" s="82">
        <v>298.34908928999999</v>
      </c>
      <c r="B120" s="82">
        <v>10.822619080000003</v>
      </c>
      <c r="R120" s="82">
        <v>757.79166666666663</v>
      </c>
      <c r="S120" s="82">
        <v>3.5</v>
      </c>
    </row>
    <row r="121" spans="1:19">
      <c r="A121" s="82">
        <v>299.47492125000002</v>
      </c>
      <c r="B121" s="82">
        <v>10.782337870000003</v>
      </c>
      <c r="R121" s="82">
        <v>757.79166666666663</v>
      </c>
      <c r="S121" s="82">
        <v>-6</v>
      </c>
    </row>
    <row r="122" spans="1:19">
      <c r="A122" s="82">
        <v>299.47492125000002</v>
      </c>
      <c r="B122" s="82">
        <v>10.750782710000003</v>
      </c>
      <c r="R122" s="82">
        <v>757.79166666666663</v>
      </c>
      <c r="S122" s="82">
        <v>-6</v>
      </c>
    </row>
    <row r="123" spans="1:19">
      <c r="A123" s="82">
        <v>299.47492125000002</v>
      </c>
      <c r="B123" s="82">
        <v>10.686017070000002</v>
      </c>
      <c r="R123" s="82">
        <v>782.45833333333326</v>
      </c>
      <c r="S123" s="82">
        <v>-6</v>
      </c>
    </row>
    <row r="124" spans="1:19">
      <c r="A124" s="82">
        <v>301.28880261</v>
      </c>
      <c r="B124" s="82">
        <v>10.602956430000003</v>
      </c>
      <c r="R124" s="82">
        <v>782.45833333333326</v>
      </c>
      <c r="S124" s="82">
        <v>-6</v>
      </c>
    </row>
    <row r="125" spans="1:19">
      <c r="A125" s="82">
        <v>301.92049034000001</v>
      </c>
      <c r="B125" s="82">
        <v>10.570273750000002</v>
      </c>
      <c r="R125" s="82">
        <v>782.45833333333326</v>
      </c>
      <c r="S125" s="82">
        <v>3.5</v>
      </c>
    </row>
    <row r="126" spans="1:19">
      <c r="A126" s="82">
        <v>301.92049034000001</v>
      </c>
      <c r="B126" s="82">
        <v>10.570273750000002</v>
      </c>
      <c r="R126" s="82">
        <v>782.45833333333326</v>
      </c>
      <c r="S126" s="82">
        <v>3.5</v>
      </c>
    </row>
    <row r="127" spans="1:19">
      <c r="A127" s="82">
        <v>301.92049034000001</v>
      </c>
      <c r="B127" s="82">
        <v>10.560226090000002</v>
      </c>
      <c r="R127" s="82">
        <v>777.45833333333326</v>
      </c>
      <c r="S127" s="82">
        <v>3.5</v>
      </c>
    </row>
    <row r="128" spans="1:19">
      <c r="A128" s="82">
        <v>304.48571730000003</v>
      </c>
      <c r="B128" s="82">
        <v>10.602180480000001</v>
      </c>
      <c r="R128" s="82">
        <v>777.45833333333326</v>
      </c>
      <c r="S128" s="82">
        <v>3.5</v>
      </c>
    </row>
    <row r="129" spans="1:19">
      <c r="A129" s="82">
        <v>304.48571730000003</v>
      </c>
      <c r="B129" s="82">
        <v>10.560226090000002</v>
      </c>
      <c r="R129" s="82">
        <v>777.45833333333326</v>
      </c>
      <c r="S129" s="82">
        <v>6.5</v>
      </c>
    </row>
    <row r="130" spans="1:19">
      <c r="A130" s="82">
        <v>304.48571730000003</v>
      </c>
      <c r="B130" s="82">
        <v>10.560226090000002</v>
      </c>
      <c r="R130" s="82">
        <v>777.45833333333326</v>
      </c>
      <c r="S130" s="82">
        <v>6.5</v>
      </c>
    </row>
    <row r="131" spans="1:19">
      <c r="A131" s="82">
        <v>304.48571730000003</v>
      </c>
      <c r="B131" s="82">
        <v>10.560226090000002</v>
      </c>
      <c r="R131" s="82">
        <v>771.45833333333326</v>
      </c>
      <c r="S131" s="82">
        <v>6.5</v>
      </c>
    </row>
    <row r="132" spans="1:19">
      <c r="A132" s="82">
        <v>304.48571730000003</v>
      </c>
      <c r="B132" s="82">
        <v>10.560226090000002</v>
      </c>
      <c r="R132" s="82">
        <v>771.45833333333326</v>
      </c>
      <c r="S132" s="82">
        <v>6.5</v>
      </c>
    </row>
    <row r="133" spans="1:19">
      <c r="A133" s="82">
        <v>306.71457707000002</v>
      </c>
      <c r="B133" s="82">
        <v>10.602180480000001</v>
      </c>
      <c r="R133" s="82">
        <v>771.45833333333326</v>
      </c>
      <c r="S133" s="82">
        <v>36.707000000000001</v>
      </c>
    </row>
    <row r="134" spans="1:19">
      <c r="A134" s="82">
        <v>306.71457707000002</v>
      </c>
      <c r="B134" s="82">
        <v>10.528080030000002</v>
      </c>
      <c r="R134" s="82">
        <v>771.45833333333326</v>
      </c>
      <c r="S134" s="82">
        <v>36.707000000000001</v>
      </c>
    </row>
    <row r="135" spans="1:19">
      <c r="A135" s="82">
        <v>307.82611350000002</v>
      </c>
      <c r="B135" s="82">
        <v>10.528080030000002</v>
      </c>
      <c r="R135" s="82">
        <v>972.09469696969688</v>
      </c>
      <c r="S135" s="82">
        <v>36.462000000000003</v>
      </c>
    </row>
    <row r="136" spans="1:19">
      <c r="A136" s="82">
        <v>308.89886998000003</v>
      </c>
      <c r="B136" s="82">
        <v>10.494979780000001</v>
      </c>
      <c r="R136" s="82">
        <v>972.09469696969688</v>
      </c>
      <c r="S136" s="82">
        <v>36.462000000000003</v>
      </c>
    </row>
    <row r="137" spans="1:19">
      <c r="A137" s="82">
        <v>308.89886998000003</v>
      </c>
      <c r="B137" s="82">
        <v>10.455331170000001</v>
      </c>
      <c r="R137" s="82">
        <v>972.09469696969688</v>
      </c>
      <c r="S137" s="82">
        <v>3</v>
      </c>
    </row>
    <row r="138" spans="1:19">
      <c r="A138" s="82">
        <v>309.92850487000004</v>
      </c>
      <c r="B138" s="82">
        <v>10.455331170000001</v>
      </c>
      <c r="R138" s="82">
        <v>972.09469696969688</v>
      </c>
      <c r="S138" s="82">
        <v>3</v>
      </c>
    </row>
    <row r="139" spans="1:19">
      <c r="A139" s="82">
        <v>309.92850487000004</v>
      </c>
      <c r="B139" s="82">
        <v>10.324027760000003</v>
      </c>
      <c r="R139" s="82">
        <v>966.09469696969688</v>
      </c>
      <c r="S139" s="82">
        <v>3</v>
      </c>
    </row>
    <row r="140" spans="1:19">
      <c r="A140" s="82">
        <v>311.61958365000004</v>
      </c>
      <c r="B140" s="82">
        <v>10.324027760000003</v>
      </c>
      <c r="R140" s="82">
        <v>966.09469696969688</v>
      </c>
      <c r="S140" s="82">
        <v>3</v>
      </c>
    </row>
    <row r="141" spans="1:19">
      <c r="A141" s="82">
        <v>312.27768250000003</v>
      </c>
      <c r="B141" s="82">
        <v>10.274121960000002</v>
      </c>
      <c r="R141" s="82">
        <v>966.09469696969688</v>
      </c>
      <c r="S141" s="82">
        <v>-1.5</v>
      </c>
    </row>
    <row r="142" spans="1:19">
      <c r="A142" s="82">
        <v>313.00285282000004</v>
      </c>
      <c r="B142" s="82">
        <v>10.283135870000002</v>
      </c>
      <c r="R142" s="82">
        <v>966.09469696969688</v>
      </c>
      <c r="S142" s="82">
        <v>-1.5</v>
      </c>
    </row>
    <row r="143" spans="1:19">
      <c r="A143" s="82">
        <v>313.00285282000004</v>
      </c>
      <c r="B143" s="82">
        <v>10.251018360000003</v>
      </c>
      <c r="R143" s="82">
        <v>964.09469696969688</v>
      </c>
      <c r="S143" s="82">
        <v>-1.5</v>
      </c>
    </row>
    <row r="144" spans="1:19">
      <c r="A144" s="82">
        <v>314.33780280000002</v>
      </c>
      <c r="B144" s="82">
        <v>10.382347550000002</v>
      </c>
      <c r="R144" s="82">
        <v>964.09469696969688</v>
      </c>
      <c r="S144" s="82">
        <v>-1.5</v>
      </c>
    </row>
    <row r="145" spans="1:19">
      <c r="A145" s="82">
        <v>315.21141889</v>
      </c>
      <c r="B145" s="82">
        <v>10.424215810000003</v>
      </c>
      <c r="R145" s="82">
        <v>964.09469696969688</v>
      </c>
      <c r="S145" s="82">
        <v>-6</v>
      </c>
    </row>
    <row r="146" spans="1:19">
      <c r="A146" s="82">
        <v>315.21141889</v>
      </c>
      <c r="B146" s="82">
        <v>10.390504250000003</v>
      </c>
      <c r="R146" s="82">
        <v>964.09469696969688</v>
      </c>
      <c r="S146" s="82">
        <v>-6</v>
      </c>
    </row>
    <row r="147" spans="1:19">
      <c r="A147" s="82">
        <v>317.15099411</v>
      </c>
      <c r="B147" s="82">
        <v>10.494225560000002</v>
      </c>
      <c r="R147" s="82">
        <v>982.76136363636363</v>
      </c>
      <c r="S147" s="82">
        <v>-6</v>
      </c>
    </row>
    <row r="148" spans="1:19">
      <c r="A148" s="82">
        <v>317.15099411</v>
      </c>
      <c r="B148" s="82">
        <v>10.428979480000002</v>
      </c>
      <c r="R148" s="82">
        <v>982.76136363636363</v>
      </c>
      <c r="S148" s="82">
        <v>-6</v>
      </c>
    </row>
    <row r="149" spans="1:19">
      <c r="A149" s="82">
        <v>317.15099411</v>
      </c>
      <c r="B149" s="82">
        <v>10.422551120000001</v>
      </c>
      <c r="R149" s="82">
        <v>982.76136363636363</v>
      </c>
      <c r="S149" s="82">
        <v>-1.5</v>
      </c>
    </row>
    <row r="150" spans="1:19">
      <c r="A150" s="82">
        <v>318.97829354000004</v>
      </c>
      <c r="B150" s="82">
        <v>10.355716370000003</v>
      </c>
      <c r="R150" s="82">
        <v>982.76136363636363</v>
      </c>
      <c r="S150" s="82">
        <v>-1.5</v>
      </c>
    </row>
    <row r="151" spans="1:19">
      <c r="A151" s="82">
        <v>320.01634938000001</v>
      </c>
      <c r="B151" s="82">
        <v>10.396076070000003</v>
      </c>
      <c r="R151" s="82">
        <v>980.76136363636363</v>
      </c>
      <c r="S151" s="82">
        <v>-1.5</v>
      </c>
    </row>
    <row r="152" spans="1:19">
      <c r="A152" s="82">
        <v>320.91870401</v>
      </c>
      <c r="B152" s="82">
        <v>10.389587170000002</v>
      </c>
      <c r="R152" s="82">
        <v>980.76136363636363</v>
      </c>
      <c r="S152" s="82">
        <v>-1.5</v>
      </c>
    </row>
    <row r="153" spans="1:19">
      <c r="A153" s="82">
        <v>321.60405379000002</v>
      </c>
      <c r="B153" s="82">
        <v>10.389587170000002</v>
      </c>
      <c r="R153" s="82">
        <v>980.76136363636363</v>
      </c>
      <c r="S153" s="82">
        <v>3</v>
      </c>
    </row>
    <row r="154" spans="1:19">
      <c r="A154" s="82">
        <v>321.60405379000002</v>
      </c>
      <c r="B154" s="82">
        <v>10.428979480000002</v>
      </c>
      <c r="R154" s="82">
        <v>980.76136363636363</v>
      </c>
      <c r="S154" s="82">
        <v>3</v>
      </c>
    </row>
    <row r="155" spans="1:19">
      <c r="A155" s="82">
        <v>321.60405379000002</v>
      </c>
      <c r="B155" s="82">
        <v>10.428979480000002</v>
      </c>
      <c r="R155" s="82">
        <v>974.76136363636363</v>
      </c>
      <c r="S155" s="82">
        <v>3</v>
      </c>
    </row>
    <row r="156" spans="1:19">
      <c r="A156" s="82">
        <v>321.60405379000002</v>
      </c>
      <c r="B156" s="82">
        <v>10.396076070000003</v>
      </c>
      <c r="R156" s="82">
        <v>974.76136363636363</v>
      </c>
      <c r="S156" s="82">
        <v>3</v>
      </c>
    </row>
    <row r="157" spans="1:19">
      <c r="A157" s="82">
        <v>325.79800377000004</v>
      </c>
      <c r="B157" s="82">
        <v>10.388853510000002</v>
      </c>
      <c r="R157" s="82">
        <v>974.76136363636363</v>
      </c>
      <c r="S157" s="82">
        <v>36.462000000000003</v>
      </c>
    </row>
    <row r="158" spans="1:19">
      <c r="A158" s="82">
        <v>326.77051118000003</v>
      </c>
      <c r="B158" s="82">
        <v>10.388853510000002</v>
      </c>
      <c r="R158" s="82">
        <v>974.76136363636363</v>
      </c>
      <c r="S158" s="82">
        <v>36.462000000000003</v>
      </c>
    </row>
    <row r="159" spans="1:19">
      <c r="A159" s="82">
        <v>327.52792154000002</v>
      </c>
      <c r="B159" s="82">
        <v>10.348425580000002</v>
      </c>
      <c r="R159" s="82">
        <v>1176.7613636363635</v>
      </c>
      <c r="S159" s="82">
        <v>35.85</v>
      </c>
    </row>
    <row r="160" spans="1:19">
      <c r="A160" s="82">
        <v>328.28265092999999</v>
      </c>
      <c r="B160" s="82">
        <v>10.388853510000002</v>
      </c>
      <c r="R160" s="82">
        <v>1176.7613636363635</v>
      </c>
      <c r="S160" s="82">
        <v>35.85</v>
      </c>
    </row>
    <row r="161" spans="1:19">
      <c r="A161" s="82">
        <v>328.96826298000002</v>
      </c>
      <c r="B161" s="82">
        <v>10.465483160000002</v>
      </c>
      <c r="R161" s="82">
        <v>1176.7613636363635</v>
      </c>
      <c r="S161" s="82">
        <v>3</v>
      </c>
    </row>
    <row r="162" spans="1:19">
      <c r="A162" s="82">
        <v>329.68606583000002</v>
      </c>
      <c r="B162" s="82">
        <v>10.465483160000002</v>
      </c>
      <c r="R162" s="82">
        <v>1176.7613636363635</v>
      </c>
      <c r="S162" s="82">
        <v>3</v>
      </c>
    </row>
    <row r="163" spans="1:19">
      <c r="A163" s="82">
        <v>330.56480546</v>
      </c>
      <c r="B163" s="82">
        <v>10.712498800000002</v>
      </c>
      <c r="R163" s="82">
        <v>1170.7613636363635</v>
      </c>
      <c r="S163" s="82">
        <v>3</v>
      </c>
    </row>
    <row r="164" spans="1:19">
      <c r="A164" s="82">
        <v>331.26030821000001</v>
      </c>
      <c r="B164" s="82">
        <v>10.787640240000002</v>
      </c>
      <c r="R164" s="82">
        <v>1170.7613636363635</v>
      </c>
      <c r="S164" s="82">
        <v>3</v>
      </c>
    </row>
    <row r="165" spans="1:19">
      <c r="A165" s="82">
        <v>332.11975202000002</v>
      </c>
      <c r="B165" s="82">
        <v>10.953864820000003</v>
      </c>
      <c r="R165" s="82">
        <v>1170.7613636363635</v>
      </c>
      <c r="S165" s="82">
        <v>-1.5</v>
      </c>
    </row>
    <row r="166" spans="1:19">
      <c r="A166" s="82">
        <v>332.11975202000002</v>
      </c>
      <c r="B166" s="82">
        <v>10.855534580000002</v>
      </c>
      <c r="R166" s="82">
        <v>1170.7613636363635</v>
      </c>
      <c r="S166" s="82">
        <v>-1.5</v>
      </c>
    </row>
    <row r="167" spans="1:19">
      <c r="A167" s="82">
        <v>332.11975202000002</v>
      </c>
      <c r="B167" s="82">
        <v>10.855534580000002</v>
      </c>
      <c r="R167" s="82">
        <v>1168.7613636363635</v>
      </c>
      <c r="S167" s="82">
        <v>-1.5</v>
      </c>
    </row>
    <row r="168" spans="1:19">
      <c r="A168" s="82">
        <v>335.34687881000002</v>
      </c>
      <c r="B168" s="82">
        <v>10.782337870000003</v>
      </c>
      <c r="R168" s="82">
        <v>1168.7613636363635</v>
      </c>
      <c r="S168" s="82">
        <v>-1.5</v>
      </c>
    </row>
    <row r="169" spans="1:19">
      <c r="A169" s="82">
        <v>336.36520293000001</v>
      </c>
      <c r="B169" s="82">
        <v>10.709902090000002</v>
      </c>
      <c r="R169" s="82">
        <v>1168.7613636363635</v>
      </c>
      <c r="S169" s="82">
        <v>-6</v>
      </c>
    </row>
    <row r="170" spans="1:19">
      <c r="A170" s="82">
        <v>337.23542198000001</v>
      </c>
      <c r="B170" s="82">
        <v>10.537398270000002</v>
      </c>
      <c r="R170" s="82">
        <v>1168.7613636363635</v>
      </c>
      <c r="S170" s="82">
        <v>-6</v>
      </c>
    </row>
    <row r="171" spans="1:19">
      <c r="A171" s="82">
        <v>337.23542198000001</v>
      </c>
      <c r="B171" s="82">
        <v>10.528080030000002</v>
      </c>
      <c r="R171" s="82">
        <v>1187.4280303030303</v>
      </c>
      <c r="S171" s="82">
        <v>-6</v>
      </c>
    </row>
    <row r="172" spans="1:19">
      <c r="A172" s="82">
        <v>339.22150542000003</v>
      </c>
      <c r="B172" s="82">
        <v>10.573398360000002</v>
      </c>
      <c r="R172" s="82">
        <v>1187.4280303030303</v>
      </c>
      <c r="S172" s="82">
        <v>-1.5</v>
      </c>
    </row>
    <row r="173" spans="1:19">
      <c r="A173" s="82">
        <v>340.06823204</v>
      </c>
      <c r="B173" s="82">
        <v>10.821537600000003</v>
      </c>
      <c r="R173" s="82">
        <v>1187.4280303030303</v>
      </c>
      <c r="S173" s="82">
        <v>-6</v>
      </c>
    </row>
    <row r="174" spans="1:19">
      <c r="A174" s="82">
        <v>341.37309214000004</v>
      </c>
      <c r="B174" s="82">
        <v>10.997070600000002</v>
      </c>
      <c r="R174" s="82">
        <v>1187.4280303030303</v>
      </c>
      <c r="S174" s="82">
        <v>-1.5</v>
      </c>
    </row>
    <row r="175" spans="1:19">
      <c r="A175" s="82">
        <v>342.50843459000004</v>
      </c>
      <c r="B175" s="82">
        <v>10.939299520000002</v>
      </c>
      <c r="R175" s="82">
        <v>1185.4280303030303</v>
      </c>
      <c r="S175" s="82">
        <v>-1.5</v>
      </c>
    </row>
    <row r="176" spans="1:19">
      <c r="A176" s="82">
        <v>343.53995604000005</v>
      </c>
      <c r="B176" s="82">
        <v>10.849325190000002</v>
      </c>
      <c r="R176" s="82">
        <v>1185.4280303030303</v>
      </c>
      <c r="S176" s="82">
        <v>-1.5</v>
      </c>
    </row>
    <row r="177" spans="1:19">
      <c r="A177" s="82">
        <v>344.50897566999998</v>
      </c>
      <c r="B177" s="82">
        <v>10.709902090000002</v>
      </c>
      <c r="R177" s="82">
        <v>1185.4280303030303</v>
      </c>
      <c r="S177" s="82">
        <v>3</v>
      </c>
    </row>
    <row r="178" spans="1:19">
      <c r="A178" s="82">
        <v>345.37083506000005</v>
      </c>
      <c r="B178" s="82">
        <v>10.634658240000002</v>
      </c>
      <c r="R178" s="82">
        <v>1185.4280303030303</v>
      </c>
      <c r="S178" s="82">
        <v>3</v>
      </c>
    </row>
    <row r="179" spans="1:19">
      <c r="A179" s="82">
        <v>346.213369</v>
      </c>
      <c r="B179" s="82">
        <v>10.703382230000003</v>
      </c>
      <c r="R179" s="82">
        <v>1179.4280303030303</v>
      </c>
      <c r="S179" s="82">
        <v>3</v>
      </c>
    </row>
    <row r="180" spans="1:19">
      <c r="A180" s="82">
        <v>347.16082203000002</v>
      </c>
      <c r="B180" s="82">
        <v>10.777802050000002</v>
      </c>
      <c r="R180" s="82">
        <v>1179.4280303030303</v>
      </c>
      <c r="S180" s="82">
        <v>3</v>
      </c>
    </row>
    <row r="181" spans="1:19">
      <c r="A181" s="82">
        <v>348.04368353000001</v>
      </c>
      <c r="B181" s="82">
        <v>11.033302930000001</v>
      </c>
      <c r="R181" s="82">
        <v>1179.4280303030303</v>
      </c>
      <c r="S181" s="82">
        <v>35.85</v>
      </c>
    </row>
    <row r="182" spans="1:19">
      <c r="A182" s="82">
        <v>348.92259699000005</v>
      </c>
      <c r="B182" s="82">
        <v>11.094118630000002</v>
      </c>
      <c r="R182" s="82">
        <v>1179.4280303030303</v>
      </c>
      <c r="S182" s="82">
        <v>35.85</v>
      </c>
    </row>
    <row r="183" spans="1:19">
      <c r="A183" s="82">
        <v>350.09116133000003</v>
      </c>
      <c r="B183" s="82">
        <v>11.265961890000003</v>
      </c>
      <c r="R183" s="82">
        <v>1381.4280303030303</v>
      </c>
      <c r="S183" s="82">
        <v>34.83</v>
      </c>
    </row>
    <row r="184" spans="1:19">
      <c r="A184" s="82">
        <v>351.23789903000005</v>
      </c>
      <c r="B184" s="82">
        <v>11.265961890000003</v>
      </c>
      <c r="R184" s="82">
        <v>1381.4280303030303</v>
      </c>
      <c r="S184" s="82">
        <v>34.83</v>
      </c>
    </row>
    <row r="185" spans="1:19">
      <c r="A185" s="82">
        <v>352.19501545000003</v>
      </c>
      <c r="B185" s="82">
        <v>11.201949620000002</v>
      </c>
      <c r="R185" s="82">
        <v>1381.4280303030303</v>
      </c>
      <c r="S185" s="82">
        <v>3</v>
      </c>
    </row>
    <row r="186" spans="1:19">
      <c r="A186" s="82">
        <v>353.36415005999999</v>
      </c>
      <c r="B186" s="82">
        <v>11.128408260000002</v>
      </c>
      <c r="R186" s="82">
        <v>1381.4280303030303</v>
      </c>
      <c r="S186" s="82">
        <v>3</v>
      </c>
    </row>
    <row r="187" spans="1:19">
      <c r="A187" s="82">
        <v>354.57713451000001</v>
      </c>
      <c r="B187" s="82">
        <v>11.053735820000002</v>
      </c>
      <c r="R187" s="82">
        <v>1375.4280303030303</v>
      </c>
      <c r="S187" s="82">
        <v>3</v>
      </c>
    </row>
    <row r="188" spans="1:19">
      <c r="A188" s="82">
        <v>354.57713451000001</v>
      </c>
      <c r="B188" s="82">
        <v>10.874059980000002</v>
      </c>
      <c r="R188" s="82">
        <v>1375.4280303030303</v>
      </c>
      <c r="S188" s="82">
        <v>3</v>
      </c>
    </row>
    <row r="189" spans="1:19">
      <c r="A189" s="82">
        <v>354.57713451000001</v>
      </c>
      <c r="B189" s="82">
        <v>10.775157030000003</v>
      </c>
      <c r="R189" s="82">
        <v>1375.4280303030303</v>
      </c>
      <c r="S189" s="82">
        <v>-1.5</v>
      </c>
    </row>
    <row r="190" spans="1:19">
      <c r="A190" s="82">
        <v>354.57713451000001</v>
      </c>
      <c r="B190" s="82">
        <v>10.815516300000002</v>
      </c>
      <c r="R190" s="82">
        <v>1375.4280303030303</v>
      </c>
      <c r="S190" s="82">
        <v>-1.5</v>
      </c>
    </row>
    <row r="191" spans="1:19">
      <c r="A191" s="82">
        <v>354.57713451000001</v>
      </c>
      <c r="B191" s="82">
        <v>10.780636780000002</v>
      </c>
      <c r="R191" s="82">
        <v>1373.4280303030303</v>
      </c>
      <c r="S191" s="82">
        <v>-1.5</v>
      </c>
    </row>
    <row r="192" spans="1:19">
      <c r="A192" s="82">
        <v>354.57713451000001</v>
      </c>
      <c r="B192" s="82">
        <v>11.041966470000002</v>
      </c>
      <c r="R192" s="82">
        <v>1373.4280303030303</v>
      </c>
      <c r="S192" s="82">
        <v>-1.5</v>
      </c>
    </row>
    <row r="193" spans="1:19">
      <c r="A193" s="82">
        <v>363.36874119000004</v>
      </c>
      <c r="B193" s="82">
        <v>11.277181580000002</v>
      </c>
      <c r="R193" s="82">
        <v>1373.4280303030303</v>
      </c>
      <c r="S193" s="82">
        <v>-6</v>
      </c>
    </row>
    <row r="194" spans="1:19">
      <c r="A194" s="82">
        <v>364.72071543999999</v>
      </c>
      <c r="B194" s="82">
        <v>11.478477560000002</v>
      </c>
      <c r="R194" s="82">
        <v>1373.4280303030303</v>
      </c>
      <c r="S194" s="82">
        <v>-6</v>
      </c>
    </row>
    <row r="195" spans="1:19">
      <c r="A195" s="82">
        <v>365.73509900000005</v>
      </c>
      <c r="B195" s="82">
        <v>11.478477560000002</v>
      </c>
      <c r="R195" s="82">
        <v>1392.094696969697</v>
      </c>
      <c r="S195" s="82">
        <v>-6</v>
      </c>
    </row>
    <row r="196" spans="1:19">
      <c r="A196" s="82">
        <v>366.99162537000001</v>
      </c>
      <c r="B196" s="82">
        <v>11.487978930000002</v>
      </c>
      <c r="R196" s="82">
        <v>1392.094696969697</v>
      </c>
      <c r="S196" s="82">
        <v>-1.5</v>
      </c>
    </row>
    <row r="197" spans="1:19">
      <c r="A197" s="82">
        <v>368.35475330000003</v>
      </c>
      <c r="B197" s="82">
        <v>11.446046270000002</v>
      </c>
      <c r="R197" s="82">
        <v>1392.094696969697</v>
      </c>
      <c r="S197" s="82">
        <v>-6</v>
      </c>
    </row>
    <row r="198" spans="1:19">
      <c r="A198" s="82">
        <v>368.35475330000003</v>
      </c>
      <c r="B198" s="82">
        <v>11.520092940000001</v>
      </c>
      <c r="R198" s="82">
        <v>1392.094696969697</v>
      </c>
      <c r="S198" s="82">
        <v>-1.5</v>
      </c>
    </row>
    <row r="199" spans="1:19">
      <c r="A199" s="82">
        <v>374.02893708000005</v>
      </c>
      <c r="B199" s="82">
        <v>11.520092940000001</v>
      </c>
      <c r="R199" s="82">
        <v>1390.094696969697</v>
      </c>
      <c r="S199" s="82">
        <v>-1.5</v>
      </c>
    </row>
    <row r="200" spans="1:19">
      <c r="A200" s="82">
        <v>374.02893708000005</v>
      </c>
      <c r="B200" s="82">
        <v>11.561317140000002</v>
      </c>
      <c r="R200" s="82">
        <v>1390.094696969697</v>
      </c>
      <c r="S200" s="82">
        <v>-1.5</v>
      </c>
    </row>
    <row r="201" spans="1:19">
      <c r="A201" s="82">
        <v>376.49235941000001</v>
      </c>
      <c r="B201" s="82">
        <v>11.602132320000003</v>
      </c>
      <c r="R201" s="82">
        <v>1390.094696969697</v>
      </c>
      <c r="S201" s="82">
        <v>3</v>
      </c>
    </row>
    <row r="202" spans="1:19">
      <c r="A202" s="82">
        <v>377.78440784000003</v>
      </c>
      <c r="B202" s="82">
        <v>11.602132320000003</v>
      </c>
      <c r="R202" s="82">
        <v>1390.094696969697</v>
      </c>
      <c r="S202" s="82">
        <v>3</v>
      </c>
    </row>
    <row r="203" spans="1:19">
      <c r="A203" s="82">
        <v>377.78440784000003</v>
      </c>
      <c r="B203" s="82">
        <v>11.642519560000002</v>
      </c>
      <c r="R203" s="82">
        <v>1384.094696969697</v>
      </c>
      <c r="S203" s="82">
        <v>3</v>
      </c>
    </row>
    <row r="204" spans="1:19">
      <c r="A204" s="82">
        <v>377.78440784000003</v>
      </c>
      <c r="B204" s="82">
        <v>11.675874770000002</v>
      </c>
      <c r="R204" s="82">
        <v>1384.094696969697</v>
      </c>
      <c r="S204" s="82">
        <v>3</v>
      </c>
    </row>
    <row r="205" spans="1:19">
      <c r="A205" s="82">
        <v>377.78440784000003</v>
      </c>
      <c r="B205" s="82">
        <v>11.530828640000003</v>
      </c>
      <c r="R205" s="82">
        <v>1384.094696969697</v>
      </c>
      <c r="S205" s="82">
        <v>34.83</v>
      </c>
    </row>
    <row r="206" spans="1:19">
      <c r="A206" s="82">
        <v>377.78440784000003</v>
      </c>
      <c r="B206" s="82">
        <v>11.385397550000002</v>
      </c>
      <c r="R206" s="82">
        <v>1384.094696969697</v>
      </c>
      <c r="S206" s="82">
        <v>34.83</v>
      </c>
    </row>
    <row r="207" spans="1:19">
      <c r="A207" s="82">
        <v>385.96337220000004</v>
      </c>
      <c r="B207" s="82">
        <v>11.376284450000002</v>
      </c>
      <c r="R207" s="82">
        <v>1532.1666666666667</v>
      </c>
      <c r="S207" s="82">
        <v>34.83</v>
      </c>
    </row>
    <row r="208" spans="1:19">
      <c r="A208" s="82">
        <v>387.48491959000006</v>
      </c>
      <c r="B208" s="82">
        <v>11.301885900000002</v>
      </c>
      <c r="R208" s="82">
        <v>1532.1666666666667</v>
      </c>
      <c r="S208" s="82">
        <v>34.83</v>
      </c>
    </row>
    <row r="209" spans="1:19">
      <c r="A209" s="82">
        <v>388.98175421000002</v>
      </c>
      <c r="B209" s="82">
        <v>11.239227720000002</v>
      </c>
      <c r="R209" s="82">
        <v>1532.1666666666667</v>
      </c>
      <c r="S209" s="82">
        <v>43.1</v>
      </c>
    </row>
    <row r="210" spans="1:19">
      <c r="A210" s="82">
        <v>390.19911460999998</v>
      </c>
      <c r="B210" s="82">
        <v>11.204958510000001</v>
      </c>
    </row>
    <row r="211" spans="1:19">
      <c r="A211" s="82">
        <v>391.68249380000003</v>
      </c>
      <c r="B211" s="82">
        <v>11.160158990000003</v>
      </c>
    </row>
    <row r="212" spans="1:19">
      <c r="A212" s="82">
        <v>391.68249380000003</v>
      </c>
      <c r="B212" s="82">
        <v>11.118036140000001</v>
      </c>
    </row>
    <row r="213" spans="1:19">
      <c r="A213" s="82">
        <v>391.68249380000003</v>
      </c>
      <c r="B213" s="82">
        <v>11.118036140000001</v>
      </c>
    </row>
    <row r="214" spans="1:19">
      <c r="A214" s="82">
        <v>395.32591053000004</v>
      </c>
      <c r="B214" s="82">
        <v>11.085111540000003</v>
      </c>
    </row>
    <row r="215" spans="1:19">
      <c r="A215" s="82">
        <v>397.01469243000003</v>
      </c>
      <c r="B215" s="82">
        <v>11.046872180000001</v>
      </c>
    </row>
    <row r="216" spans="1:19">
      <c r="A216" s="82">
        <v>398.24344120000001</v>
      </c>
      <c r="B216" s="82">
        <v>11.019597410000003</v>
      </c>
    </row>
    <row r="217" spans="1:19">
      <c r="A217" s="82">
        <v>399.60521384999998</v>
      </c>
      <c r="B217" s="82">
        <v>10.946430670000002</v>
      </c>
    </row>
    <row r="218" spans="1:19">
      <c r="A218" s="82">
        <v>399.60521384999998</v>
      </c>
      <c r="B218" s="82">
        <v>10.930021170000003</v>
      </c>
    </row>
    <row r="219" spans="1:19">
      <c r="A219" s="82">
        <v>402.34036745000003</v>
      </c>
      <c r="B219" s="82">
        <v>10.855534580000002</v>
      </c>
    </row>
    <row r="220" spans="1:19">
      <c r="A220" s="82">
        <v>403.60046253000002</v>
      </c>
      <c r="B220" s="82">
        <v>10.789501160000002</v>
      </c>
    </row>
    <row r="221" spans="1:19">
      <c r="A221" s="82">
        <v>405.00839371000001</v>
      </c>
      <c r="B221" s="82">
        <v>10.686017070000002</v>
      </c>
    </row>
    <row r="222" spans="1:19">
      <c r="A222" s="82">
        <v>406.30486008999998</v>
      </c>
      <c r="B222" s="82">
        <v>10.612189990000001</v>
      </c>
    </row>
    <row r="223" spans="1:19">
      <c r="A223" s="82">
        <v>407.57588852999999</v>
      </c>
      <c r="B223" s="82">
        <v>10.614377220000002</v>
      </c>
    </row>
    <row r="224" spans="1:19">
      <c r="A224" s="82">
        <v>407.57588852999999</v>
      </c>
      <c r="B224" s="82">
        <v>10.564111290000003</v>
      </c>
    </row>
    <row r="225" spans="1:2">
      <c r="A225" s="82">
        <v>410.92128456000006</v>
      </c>
      <c r="B225" s="82">
        <v>10.724285690000002</v>
      </c>
    </row>
    <row r="226" spans="1:2">
      <c r="A226" s="82">
        <v>412.52809407000001</v>
      </c>
      <c r="B226" s="82">
        <v>10.684231580000002</v>
      </c>
    </row>
    <row r="227" spans="1:2">
      <c r="A227" s="82">
        <v>414.02144965000002</v>
      </c>
      <c r="B227" s="82">
        <v>10.684231580000002</v>
      </c>
    </row>
    <row r="228" spans="1:2">
      <c r="A228" s="82">
        <v>414.02144965000002</v>
      </c>
      <c r="B228" s="82">
        <v>10.578583140000003</v>
      </c>
    </row>
    <row r="229" spans="1:2">
      <c r="A229" s="82">
        <v>416.45647722000001</v>
      </c>
      <c r="B229" s="82">
        <v>10.537398270000002</v>
      </c>
    </row>
    <row r="230" spans="1:2">
      <c r="A230" s="82">
        <v>417.96192674000002</v>
      </c>
      <c r="B230" s="82">
        <v>10.431064760000002</v>
      </c>
    </row>
    <row r="231" spans="1:2">
      <c r="A231" s="82">
        <v>419.44416273000002</v>
      </c>
      <c r="B231" s="82">
        <v>10.283135870000002</v>
      </c>
    </row>
    <row r="232" spans="1:2">
      <c r="A232" s="82">
        <v>419.44416273000002</v>
      </c>
      <c r="B232" s="82">
        <v>10.217835660000002</v>
      </c>
    </row>
    <row r="233" spans="1:2">
      <c r="A233" s="82">
        <v>421.85102798000003</v>
      </c>
      <c r="B233" s="82">
        <v>10.187621700000001</v>
      </c>
    </row>
    <row r="234" spans="1:2">
      <c r="A234" s="82">
        <v>423.34200299000003</v>
      </c>
      <c r="B234" s="82">
        <v>10.283135870000002</v>
      </c>
    </row>
    <row r="235" spans="1:2">
      <c r="A235" s="82">
        <v>424.60920607000003</v>
      </c>
      <c r="B235" s="82">
        <v>10.357353380000003</v>
      </c>
    </row>
    <row r="236" spans="1:2">
      <c r="A236" s="82">
        <v>425.81622724000005</v>
      </c>
      <c r="B236" s="82">
        <v>10.396076070000003</v>
      </c>
    </row>
    <row r="237" spans="1:2">
      <c r="A237" s="82">
        <v>425.81622724000005</v>
      </c>
      <c r="B237" s="82">
        <v>10.362991960000002</v>
      </c>
    </row>
    <row r="238" spans="1:2">
      <c r="A238" s="82">
        <v>428.48830077000002</v>
      </c>
      <c r="B238" s="82">
        <v>10.461697580000003</v>
      </c>
    </row>
    <row r="239" spans="1:2">
      <c r="A239" s="82">
        <v>428.48830077000002</v>
      </c>
      <c r="B239" s="82">
        <v>10.461697580000003</v>
      </c>
    </row>
    <row r="240" spans="1:2">
      <c r="A240" s="82">
        <v>428.48830077000002</v>
      </c>
      <c r="B240" s="82">
        <v>10.494225560000002</v>
      </c>
    </row>
    <row r="241" spans="1:2">
      <c r="A241" s="82">
        <v>428.48830077000002</v>
      </c>
      <c r="B241" s="82">
        <v>10.494225560000002</v>
      </c>
    </row>
    <row r="242" spans="1:2">
      <c r="A242" s="82">
        <v>428.48830077000002</v>
      </c>
      <c r="B242" s="82">
        <v>10.461697580000003</v>
      </c>
    </row>
    <row r="243" spans="1:2">
      <c r="A243" s="82">
        <v>428.48830077000002</v>
      </c>
      <c r="B243" s="82">
        <v>10.428979480000002</v>
      </c>
    </row>
    <row r="244" spans="1:2">
      <c r="A244" s="82">
        <v>428.48830077000002</v>
      </c>
      <c r="B244" s="82">
        <v>10.362991960000002</v>
      </c>
    </row>
    <row r="245" spans="1:2">
      <c r="A245" s="82">
        <v>439.07981979000004</v>
      </c>
      <c r="B245" s="82">
        <v>10.396076070000003</v>
      </c>
    </row>
    <row r="246" spans="1:2">
      <c r="A246" s="82">
        <v>441.00402874000002</v>
      </c>
      <c r="B246" s="82">
        <v>10.388853510000002</v>
      </c>
    </row>
    <row r="247" spans="1:2">
      <c r="A247" s="82">
        <v>441.00402874000002</v>
      </c>
      <c r="B247" s="82">
        <v>10.322404250000002</v>
      </c>
    </row>
    <row r="248" spans="1:2">
      <c r="A248" s="82">
        <v>441.00402874000002</v>
      </c>
      <c r="B248" s="82">
        <v>10.331177760000003</v>
      </c>
    </row>
    <row r="249" spans="1:2">
      <c r="A249" s="82">
        <v>441.00402874000002</v>
      </c>
      <c r="B249" s="82">
        <v>10.281528930000002</v>
      </c>
    </row>
    <row r="250" spans="1:2">
      <c r="A250" s="82">
        <v>441.00402874000002</v>
      </c>
      <c r="B250" s="82">
        <v>10.208045150000002</v>
      </c>
    </row>
    <row r="251" spans="1:2">
      <c r="A251" s="82">
        <v>448.44666719000003</v>
      </c>
      <c r="B251" s="82">
        <v>10.183787520000003</v>
      </c>
    </row>
    <row r="252" spans="1:2">
      <c r="A252" s="82">
        <v>450.3773564</v>
      </c>
      <c r="B252" s="82">
        <v>9.9640815100000033</v>
      </c>
    </row>
    <row r="253" spans="1:2">
      <c r="A253" s="82">
        <v>451.91656451</v>
      </c>
      <c r="B253" s="82">
        <v>9.7925234800000034</v>
      </c>
    </row>
    <row r="254" spans="1:2">
      <c r="A254" s="82">
        <v>453.73835753000003</v>
      </c>
      <c r="B254" s="82">
        <v>9.5695252600000025</v>
      </c>
    </row>
    <row r="255" spans="1:2">
      <c r="A255" s="82">
        <v>455.18356535000004</v>
      </c>
      <c r="B255" s="82">
        <v>9.3181235700000009</v>
      </c>
    </row>
    <row r="256" spans="1:2">
      <c r="A256" s="82">
        <v>456.74735862000006</v>
      </c>
      <c r="B256" s="82">
        <v>9.0387659000000014</v>
      </c>
    </row>
    <row r="257" spans="1:2">
      <c r="A257" s="82">
        <v>458.31066357000003</v>
      </c>
      <c r="B257" s="82">
        <v>8.9630997000000026</v>
      </c>
    </row>
    <row r="258" spans="1:2">
      <c r="A258" s="82">
        <v>459.88055054</v>
      </c>
      <c r="B258" s="82">
        <v>8.6123281800000022</v>
      </c>
    </row>
    <row r="259" spans="1:2">
      <c r="A259" s="82">
        <v>461.32304089000002</v>
      </c>
      <c r="B259" s="82">
        <v>8.5645604600000027</v>
      </c>
    </row>
    <row r="260" spans="1:2">
      <c r="A260" s="82">
        <v>462.93303873000002</v>
      </c>
      <c r="B260" s="82">
        <v>8.4793585200000017</v>
      </c>
    </row>
    <row r="261" spans="1:2">
      <c r="A261" s="82">
        <v>464.40971314000001</v>
      </c>
      <c r="B261" s="82">
        <v>8.3501107600000033</v>
      </c>
    </row>
    <row r="262" spans="1:2">
      <c r="A262" s="82">
        <v>465.80072336000001</v>
      </c>
      <c r="B262" s="82">
        <v>8.2066040200000021</v>
      </c>
    </row>
    <row r="263" spans="1:2">
      <c r="A263" s="82">
        <v>465.80072336000001</v>
      </c>
      <c r="B263" s="82">
        <v>8.143087610000002</v>
      </c>
    </row>
    <row r="264" spans="1:2">
      <c r="A264" s="82">
        <v>468.56503268</v>
      </c>
      <c r="B264" s="82">
        <v>8.0112404000000019</v>
      </c>
    </row>
    <row r="265" spans="1:2">
      <c r="A265" s="82">
        <v>469.96663724000001</v>
      </c>
      <c r="B265" s="82">
        <v>7.9039402300000026</v>
      </c>
    </row>
    <row r="266" spans="1:2">
      <c r="A266" s="82">
        <v>474.18184554999999</v>
      </c>
      <c r="B266" s="82">
        <v>7.8292101600000024</v>
      </c>
    </row>
    <row r="267" spans="1:2">
      <c r="A267" s="82">
        <v>475.54673474999998</v>
      </c>
      <c r="B267" s="82">
        <v>7.6981846300000019</v>
      </c>
    </row>
    <row r="268" spans="1:2">
      <c r="A268" s="82">
        <v>476.95102947000004</v>
      </c>
      <c r="B268" s="82">
        <v>7.6967735100000025</v>
      </c>
    </row>
    <row r="269" spans="1:2">
      <c r="A269" s="82">
        <v>476.95102947000004</v>
      </c>
      <c r="B269" s="82">
        <v>7.5650447800000018</v>
      </c>
    </row>
    <row r="270" spans="1:2">
      <c r="A270" s="82">
        <v>479.48130963</v>
      </c>
      <c r="B270" s="82">
        <v>7.3336315700000014</v>
      </c>
    </row>
    <row r="271" spans="1:2">
      <c r="A271" s="82">
        <v>480.71823269999999</v>
      </c>
      <c r="B271" s="82">
        <v>7.1333791200000025</v>
      </c>
    </row>
    <row r="272" spans="1:2">
      <c r="A272" s="82">
        <v>482.14607517000002</v>
      </c>
      <c r="B272" s="82">
        <v>7.1751783100000015</v>
      </c>
    </row>
    <row r="273" spans="1:2">
      <c r="A273" s="82">
        <v>483.45225015</v>
      </c>
      <c r="B273" s="82">
        <v>7.1653922800000025</v>
      </c>
    </row>
    <row r="274" spans="1:2">
      <c r="A274" s="82">
        <v>484.79979587999998</v>
      </c>
      <c r="B274" s="82">
        <v>7.0258808100000021</v>
      </c>
    </row>
    <row r="275" spans="1:2">
      <c r="A275" s="82">
        <v>486.15035761000001</v>
      </c>
      <c r="B275" s="82">
        <v>6.9532862300000016</v>
      </c>
    </row>
    <row r="276" spans="1:2">
      <c r="A276" s="82">
        <v>487.54816255999998</v>
      </c>
      <c r="B276" s="82">
        <v>6.9550438300000028</v>
      </c>
    </row>
    <row r="277" spans="1:2">
      <c r="A277" s="82">
        <v>488.85971903000001</v>
      </c>
      <c r="B277" s="82">
        <v>6.7017113700000017</v>
      </c>
    </row>
    <row r="278" spans="1:2">
      <c r="A278" s="82">
        <v>490.07539034000001</v>
      </c>
      <c r="B278" s="82">
        <v>6.4986770900000028</v>
      </c>
    </row>
    <row r="279" spans="1:2">
      <c r="A279" s="82">
        <v>491.48811119999999</v>
      </c>
      <c r="B279" s="82">
        <v>6.4234348600000022</v>
      </c>
    </row>
    <row r="280" spans="1:2">
      <c r="A280" s="82">
        <v>492.95686933000002</v>
      </c>
      <c r="B280" s="82">
        <v>6.5266471500000023</v>
      </c>
    </row>
    <row r="281" spans="1:2">
      <c r="A281" s="82">
        <v>494.09936034000003</v>
      </c>
      <c r="B281" s="82">
        <v>6.4543242100000029</v>
      </c>
    </row>
    <row r="282" spans="1:2">
      <c r="A282" s="82">
        <v>495.72150693999998</v>
      </c>
      <c r="B282" s="82">
        <v>6.5010664900000013</v>
      </c>
    </row>
    <row r="283" spans="1:2">
      <c r="A283" s="82">
        <v>496.97726777000003</v>
      </c>
      <c r="B283" s="82">
        <v>6.6356302300000021</v>
      </c>
    </row>
    <row r="284" spans="1:2">
      <c r="A284" s="82">
        <v>496.97726777000003</v>
      </c>
      <c r="B284" s="82">
        <v>6.8449497600000022</v>
      </c>
    </row>
    <row r="285" spans="1:2">
      <c r="A285" s="82">
        <v>496.97726777000003</v>
      </c>
      <c r="B285" s="82">
        <v>6.8200684900000024</v>
      </c>
    </row>
    <row r="286" spans="1:2">
      <c r="A286" s="82">
        <v>501.71277565999998</v>
      </c>
      <c r="B286" s="82">
        <v>6.8200684900000024</v>
      </c>
    </row>
    <row r="287" spans="1:2">
      <c r="A287" s="82">
        <v>503.07668476999999</v>
      </c>
      <c r="B287" s="82">
        <v>6.7063788700000018</v>
      </c>
    </row>
    <row r="288" spans="1:2">
      <c r="A288" s="82">
        <v>504.70479330000001</v>
      </c>
      <c r="B288" s="82">
        <v>6.6419667400000026</v>
      </c>
    </row>
    <row r="289" spans="1:2">
      <c r="A289" s="82">
        <v>506.08767525000002</v>
      </c>
      <c r="B289" s="82">
        <v>6.4600049500000019</v>
      </c>
    </row>
    <row r="290" spans="1:2">
      <c r="A290" s="82">
        <v>507.75712670000001</v>
      </c>
      <c r="B290" s="82">
        <v>6.3446056000000013</v>
      </c>
    </row>
    <row r="291" spans="1:2">
      <c r="A291" s="82">
        <v>509.42266580000006</v>
      </c>
      <c r="B291" s="82">
        <v>6.2464398300000017</v>
      </c>
    </row>
    <row r="292" spans="1:2">
      <c r="A292" s="82">
        <v>510.64080689000002</v>
      </c>
      <c r="B292" s="82">
        <v>5.9855835000000024</v>
      </c>
    </row>
    <row r="293" spans="1:2">
      <c r="A293" s="82">
        <v>512.14648861000001</v>
      </c>
      <c r="B293" s="82">
        <v>5.8806894000000014</v>
      </c>
    </row>
    <row r="294" spans="1:2">
      <c r="A294" s="82">
        <v>513.64487680000002</v>
      </c>
      <c r="B294" s="82">
        <v>5.7493906600000013</v>
      </c>
    </row>
    <row r="295" spans="1:2">
      <c r="A295" s="82">
        <v>513.64487680000002</v>
      </c>
      <c r="B295" s="82">
        <v>5.5911100700000027</v>
      </c>
    </row>
    <row r="296" spans="1:2">
      <c r="A296" s="82">
        <v>516.76754612000002</v>
      </c>
      <c r="B296" s="82">
        <v>5.346811940000002</v>
      </c>
    </row>
    <row r="297" spans="1:2">
      <c r="A297" s="82">
        <v>518.17924690999996</v>
      </c>
      <c r="B297" s="82">
        <v>5.2552327200000022</v>
      </c>
    </row>
    <row r="298" spans="1:2">
      <c r="A298" s="82">
        <v>519.55823825000004</v>
      </c>
      <c r="B298" s="82">
        <v>5.3274723600000016</v>
      </c>
    </row>
    <row r="299" spans="1:2">
      <c r="A299" s="82">
        <v>520.83965022999996</v>
      </c>
      <c r="B299" s="82">
        <v>5.2451985500000013</v>
      </c>
    </row>
    <row r="300" spans="1:2">
      <c r="A300" s="82">
        <v>524.80111746</v>
      </c>
      <c r="B300" s="82">
        <v>5.3608447100000021</v>
      </c>
    </row>
    <row r="301" spans="1:2">
      <c r="A301" s="82">
        <v>526.07343365999998</v>
      </c>
      <c r="B301" s="82">
        <v>5.3847272400000019</v>
      </c>
    </row>
    <row r="302" spans="1:2">
      <c r="A302" s="82">
        <v>527.30629965000003</v>
      </c>
      <c r="B302" s="82">
        <v>5.5000716000000018</v>
      </c>
    </row>
    <row r="303" spans="1:2">
      <c r="A303" s="82">
        <v>528.57701570999996</v>
      </c>
      <c r="B303" s="82">
        <v>5.3936572900000019</v>
      </c>
    </row>
    <row r="304" spans="1:2">
      <c r="A304" s="82">
        <v>529.98394510000003</v>
      </c>
      <c r="B304" s="82">
        <v>5.3610052400000026</v>
      </c>
    </row>
    <row r="305" spans="1:2">
      <c r="A305" s="82">
        <v>531.39822236999998</v>
      </c>
      <c r="B305" s="82">
        <v>5.3196267900000027</v>
      </c>
    </row>
    <row r="306" spans="1:2">
      <c r="A306" s="82">
        <v>532.75875572999996</v>
      </c>
      <c r="B306" s="82">
        <v>5.2148170700000023</v>
      </c>
    </row>
    <row r="307" spans="1:2">
      <c r="A307" s="82">
        <v>534.25741536999999</v>
      </c>
      <c r="B307" s="82">
        <v>5.1170655100000015</v>
      </c>
    </row>
    <row r="308" spans="1:2">
      <c r="A308" s="82">
        <v>535.60286374999998</v>
      </c>
      <c r="B308" s="82">
        <v>5.0438465700000013</v>
      </c>
    </row>
    <row r="309" spans="1:2">
      <c r="A309" s="82">
        <v>535.60286374999998</v>
      </c>
      <c r="B309" s="82">
        <v>4.9754314000000015</v>
      </c>
    </row>
    <row r="310" spans="1:2">
      <c r="A310" s="82">
        <v>538.09369086000004</v>
      </c>
      <c r="B310" s="82">
        <v>4.7623188000000027</v>
      </c>
    </row>
    <row r="311" spans="1:2">
      <c r="A311" s="82">
        <v>542.75694332</v>
      </c>
      <c r="B311" s="82">
        <v>4.6896021900000022</v>
      </c>
    </row>
    <row r="312" spans="1:2">
      <c r="A312" s="82">
        <v>544.10859069000003</v>
      </c>
      <c r="B312" s="82">
        <v>4.6156603500000024</v>
      </c>
    </row>
    <row r="313" spans="1:2">
      <c r="A313" s="82">
        <v>545.64346270999999</v>
      </c>
      <c r="B313" s="82">
        <v>4.5503589200000025</v>
      </c>
    </row>
    <row r="314" spans="1:2">
      <c r="A314" s="82">
        <v>547.05771291999997</v>
      </c>
      <c r="B314" s="82">
        <v>4.4575893300000029</v>
      </c>
    </row>
    <row r="315" spans="1:2">
      <c r="A315" s="82">
        <v>548.35842696999998</v>
      </c>
      <c r="B315" s="82">
        <v>4.4018298100000024</v>
      </c>
    </row>
    <row r="316" spans="1:2">
      <c r="A316" s="82">
        <v>549.78806227999996</v>
      </c>
      <c r="B316" s="82">
        <v>4.4023553300000025</v>
      </c>
    </row>
    <row r="317" spans="1:2">
      <c r="A317" s="82">
        <v>551.28166766000004</v>
      </c>
      <c r="B317" s="82">
        <v>4.5050498600000015</v>
      </c>
    </row>
    <row r="318" spans="1:2">
      <c r="A318" s="82">
        <v>552.65041010000004</v>
      </c>
      <c r="B318" s="82">
        <v>4.5447484700000018</v>
      </c>
    </row>
    <row r="319" spans="1:2">
      <c r="A319" s="82">
        <v>552.65041010000004</v>
      </c>
      <c r="B319" s="82">
        <v>4.622457230000002</v>
      </c>
    </row>
    <row r="320" spans="1:2">
      <c r="A320" s="82">
        <v>555.5168573499999</v>
      </c>
      <c r="B320" s="82">
        <v>4.7286174200000026</v>
      </c>
    </row>
    <row r="321" spans="1:2">
      <c r="A321" s="82">
        <v>559.85782409000001</v>
      </c>
      <c r="B321" s="82">
        <v>5.1163624700000021</v>
      </c>
    </row>
    <row r="322" spans="1:2">
      <c r="A322" s="82">
        <v>561.27637928999991</v>
      </c>
      <c r="B322" s="82">
        <v>5.1140776000000017</v>
      </c>
    </row>
    <row r="323" spans="1:2">
      <c r="A323" s="82">
        <v>562.57775532999995</v>
      </c>
      <c r="B323" s="82">
        <v>5.1555681700000022</v>
      </c>
    </row>
    <row r="324" spans="1:2">
      <c r="A324" s="82">
        <v>564.08497208999995</v>
      </c>
      <c r="B324" s="82">
        <v>5.0814622600000021</v>
      </c>
    </row>
    <row r="325" spans="1:2">
      <c r="A325" s="82">
        <v>565.67197358999999</v>
      </c>
      <c r="B325" s="82">
        <v>5.0811509100000016</v>
      </c>
    </row>
    <row r="326" spans="1:2">
      <c r="A326" s="82">
        <v>567.23192342999994</v>
      </c>
      <c r="B326" s="82">
        <v>5.0737335100000021</v>
      </c>
    </row>
    <row r="327" spans="1:2">
      <c r="A327" s="82">
        <v>567.23192342999994</v>
      </c>
      <c r="B327" s="82">
        <v>4.935835250000002</v>
      </c>
    </row>
    <row r="328" spans="1:2">
      <c r="A328" s="82">
        <v>567.23192342999994</v>
      </c>
      <c r="B328" s="82">
        <v>4.9027886300000016</v>
      </c>
    </row>
    <row r="329" spans="1:2">
      <c r="A329" s="82">
        <v>571.91858771</v>
      </c>
      <c r="B329" s="82">
        <v>4.7880717300000022</v>
      </c>
    </row>
    <row r="330" spans="1:2">
      <c r="A330" s="82">
        <v>573.38974522000001</v>
      </c>
      <c r="B330" s="82">
        <v>4.6574735700000023</v>
      </c>
    </row>
    <row r="331" spans="1:2">
      <c r="A331" s="82">
        <v>575.14768259000004</v>
      </c>
      <c r="B331" s="82">
        <v>4.7231306300000018</v>
      </c>
    </row>
    <row r="332" spans="1:2">
      <c r="A332" s="82">
        <v>576.87933869999995</v>
      </c>
      <c r="B332" s="82">
        <v>4.5891569200000024</v>
      </c>
    </row>
    <row r="333" spans="1:2">
      <c r="A333" s="82">
        <v>578.42584758999999</v>
      </c>
      <c r="B333" s="82">
        <v>4.3919718000000021</v>
      </c>
    </row>
    <row r="334" spans="1:2">
      <c r="A334" s="82">
        <v>579.97642620999989</v>
      </c>
      <c r="B334" s="82">
        <v>4.4998151600000025</v>
      </c>
    </row>
    <row r="335" spans="1:2">
      <c r="A335" s="82">
        <v>585.41476288999991</v>
      </c>
      <c r="B335" s="82">
        <v>4.662123290000002</v>
      </c>
    </row>
    <row r="336" spans="1:2">
      <c r="A336" s="82">
        <v>587.15194095000004</v>
      </c>
      <c r="B336" s="82">
        <v>4.8704854200000014</v>
      </c>
    </row>
    <row r="337" spans="1:2">
      <c r="A337" s="82">
        <v>588.83472843999994</v>
      </c>
      <c r="B337" s="82">
        <v>5.0410180900000015</v>
      </c>
    </row>
    <row r="338" spans="1:2">
      <c r="A338" s="82">
        <v>590.39646065999989</v>
      </c>
      <c r="B338" s="82">
        <v>4.9019297700000024</v>
      </c>
    </row>
    <row r="339" spans="1:2">
      <c r="A339" s="82">
        <v>592.23442661999991</v>
      </c>
      <c r="B339" s="82">
        <v>4.7880717300000022</v>
      </c>
    </row>
    <row r="340" spans="1:2">
      <c r="A340" s="82">
        <v>593.90421309999999</v>
      </c>
      <c r="B340" s="82">
        <v>4.8609482200000027</v>
      </c>
    </row>
    <row r="341" spans="1:2">
      <c r="A341" s="82">
        <v>595.45924965999995</v>
      </c>
      <c r="B341" s="82">
        <v>4.8763652800000017</v>
      </c>
    </row>
    <row r="342" spans="1:2">
      <c r="A342" s="82">
        <v>597.0599866199999</v>
      </c>
      <c r="B342" s="82">
        <v>4.8030353300000019</v>
      </c>
    </row>
    <row r="343" spans="1:2">
      <c r="A343" s="82">
        <v>598.63300290999996</v>
      </c>
      <c r="B343" s="82">
        <v>4.6471758900000015</v>
      </c>
    </row>
    <row r="344" spans="1:2">
      <c r="A344" s="82">
        <v>600.10247660999994</v>
      </c>
      <c r="B344" s="82">
        <v>4.7941505800000019</v>
      </c>
    </row>
    <row r="345" spans="1:2">
      <c r="A345" s="82">
        <v>601.65126075000001</v>
      </c>
      <c r="B345" s="82">
        <v>4.8267520000000026</v>
      </c>
    </row>
    <row r="346" spans="1:2">
      <c r="A346" s="82">
        <v>603.10000832000003</v>
      </c>
      <c r="B346" s="82">
        <v>4.9417944400000025</v>
      </c>
    </row>
    <row r="347" spans="1:2">
      <c r="A347" s="82">
        <v>604.53470368000001</v>
      </c>
      <c r="B347" s="82">
        <v>4.9847825800000027</v>
      </c>
    </row>
    <row r="348" spans="1:2">
      <c r="A348" s="82">
        <v>609.00207027999988</v>
      </c>
      <c r="B348" s="82">
        <v>5.1988512800000013</v>
      </c>
    </row>
    <row r="349" spans="1:2">
      <c r="A349" s="82">
        <v>610.59783447999996</v>
      </c>
      <c r="B349" s="82">
        <v>5.2342223000000025</v>
      </c>
    </row>
    <row r="350" spans="1:2">
      <c r="A350" s="82">
        <v>612.06901176999997</v>
      </c>
      <c r="B350" s="82">
        <v>5.2401112300000019</v>
      </c>
    </row>
    <row r="351" spans="1:2">
      <c r="A351" s="82">
        <v>613.72734303999994</v>
      </c>
      <c r="B351" s="82">
        <v>5.3722990700000022</v>
      </c>
    </row>
    <row r="352" spans="1:2">
      <c r="A352" s="82">
        <v>613.72734303999994</v>
      </c>
      <c r="B352" s="82">
        <v>5.4632796000000017</v>
      </c>
    </row>
    <row r="353" spans="1:2">
      <c r="A353" s="82">
        <v>616.57357924999997</v>
      </c>
      <c r="B353" s="82">
        <v>5.3988333200000014</v>
      </c>
    </row>
    <row r="354" spans="1:2">
      <c r="A354" s="82">
        <v>618.1087569</v>
      </c>
      <c r="B354" s="82">
        <v>5.3610052400000026</v>
      </c>
    </row>
    <row r="355" spans="1:2">
      <c r="A355" s="82">
        <v>619.57391752000001</v>
      </c>
      <c r="B355" s="82">
        <v>5.4591202100000018</v>
      </c>
    </row>
    <row r="356" spans="1:2">
      <c r="A356" s="82">
        <v>619.57391752000001</v>
      </c>
      <c r="B356" s="82">
        <v>5.3870814800000026</v>
      </c>
    </row>
    <row r="357" spans="1:2">
      <c r="A357" s="82">
        <v>622.65064019999988</v>
      </c>
      <c r="B357" s="82">
        <v>5.4266316100000029</v>
      </c>
    </row>
    <row r="358" spans="1:2">
      <c r="A358" s="82">
        <v>624.17401086999996</v>
      </c>
      <c r="B358" s="82">
        <v>5.2377953500000025</v>
      </c>
    </row>
    <row r="359" spans="1:2">
      <c r="A359" s="82">
        <v>625.76598152999998</v>
      </c>
      <c r="B359" s="82">
        <v>5.3274723600000016</v>
      </c>
    </row>
    <row r="360" spans="1:2">
      <c r="A360" s="82">
        <v>627.36604731</v>
      </c>
      <c r="B360" s="82">
        <v>5.2057915400000017</v>
      </c>
    </row>
    <row r="361" spans="1:2">
      <c r="A361" s="82">
        <v>627.36604731</v>
      </c>
      <c r="B361" s="82">
        <v>5.2864965900000023</v>
      </c>
    </row>
    <row r="362" spans="1:2">
      <c r="A362" s="82">
        <v>630.23070346999998</v>
      </c>
      <c r="B362" s="82">
        <v>5.1719740100000013</v>
      </c>
    </row>
    <row r="363" spans="1:2">
      <c r="A363" s="82">
        <v>631.67617631999997</v>
      </c>
      <c r="B363" s="82">
        <v>5.2292782900000017</v>
      </c>
    </row>
    <row r="364" spans="1:2">
      <c r="A364" s="82">
        <v>633.22064463999993</v>
      </c>
      <c r="B364" s="82">
        <v>5.1890295200000018</v>
      </c>
    </row>
    <row r="365" spans="1:2">
      <c r="A365" s="82">
        <v>634.92653731999997</v>
      </c>
      <c r="B365" s="82">
        <v>5.1562743600000029</v>
      </c>
    </row>
    <row r="366" spans="1:2">
      <c r="A366" s="82">
        <v>636.63312108999992</v>
      </c>
      <c r="B366" s="82">
        <v>5.1645196400000017</v>
      </c>
    </row>
    <row r="367" spans="1:2">
      <c r="A367" s="82">
        <v>638.34708682999997</v>
      </c>
      <c r="B367" s="82">
        <v>5.1230497200000027</v>
      </c>
    </row>
    <row r="368" spans="1:2">
      <c r="A368" s="82">
        <v>643.54654782999989</v>
      </c>
      <c r="B368" s="82">
        <v>5.1988512800000013</v>
      </c>
    </row>
    <row r="369" spans="1:2">
      <c r="A369" s="82">
        <v>645.02260216999991</v>
      </c>
      <c r="B369" s="82">
        <v>5.0824157700000026</v>
      </c>
    </row>
    <row r="370" spans="1:2">
      <c r="A370" s="82">
        <v>646.30938465999998</v>
      </c>
      <c r="B370" s="82">
        <v>5.0855681800000028</v>
      </c>
    </row>
    <row r="371" spans="1:2">
      <c r="A371" s="82">
        <v>647.76990857999988</v>
      </c>
      <c r="B371" s="82">
        <v>5.2247282600000027</v>
      </c>
    </row>
    <row r="372" spans="1:2">
      <c r="A372" s="82">
        <v>647.76990857999988</v>
      </c>
      <c r="B372" s="82">
        <v>5.2579097400000023</v>
      </c>
    </row>
    <row r="373" spans="1:2">
      <c r="A373" s="82">
        <v>650.99913132999995</v>
      </c>
      <c r="B373" s="82">
        <v>5.3810002400000023</v>
      </c>
    </row>
    <row r="374" spans="1:2">
      <c r="A374" s="82">
        <v>650.99913132999995</v>
      </c>
      <c r="B374" s="82">
        <v>5.3870814800000026</v>
      </c>
    </row>
    <row r="375" spans="1:2">
      <c r="A375" s="82">
        <v>654.04619739999998</v>
      </c>
      <c r="B375" s="82">
        <v>5.5747539900000014</v>
      </c>
    </row>
    <row r="376" spans="1:2">
      <c r="A376" s="82">
        <v>655.31177579999996</v>
      </c>
      <c r="B376" s="82">
        <v>5.502048870000003</v>
      </c>
    </row>
    <row r="377" spans="1:2">
      <c r="A377" s="82">
        <v>656.74413184999992</v>
      </c>
      <c r="B377" s="82">
        <v>5.5347658200000023</v>
      </c>
    </row>
    <row r="378" spans="1:2">
      <c r="A378" s="82">
        <v>658.13189037999996</v>
      </c>
      <c r="B378" s="82">
        <v>5.721952080000003</v>
      </c>
    </row>
    <row r="379" spans="1:2">
      <c r="A379" s="82">
        <v>658.13189037999996</v>
      </c>
      <c r="B379" s="82">
        <v>5.5662498500000019</v>
      </c>
    </row>
    <row r="380" spans="1:2">
      <c r="A380" s="82">
        <v>660.99179156999992</v>
      </c>
      <c r="B380" s="82">
        <v>5.6092817800000017</v>
      </c>
    </row>
    <row r="381" spans="1:2">
      <c r="A381" s="82">
        <v>662.50738603999991</v>
      </c>
      <c r="B381" s="82">
        <v>5.5662498500000019</v>
      </c>
    </row>
    <row r="382" spans="1:2">
      <c r="A382" s="82">
        <v>663.90229869999996</v>
      </c>
      <c r="B382" s="82">
        <v>5.6077961200000015</v>
      </c>
    </row>
    <row r="383" spans="1:2">
      <c r="A383" s="82">
        <v>665.26061689999995</v>
      </c>
      <c r="B383" s="82">
        <v>5.8640643900000029</v>
      </c>
    </row>
    <row r="384" spans="1:2">
      <c r="A384" s="82">
        <v>666.81072789999996</v>
      </c>
      <c r="B384" s="82">
        <v>5.8219371100000021</v>
      </c>
    </row>
    <row r="385" spans="1:2">
      <c r="A385" s="82">
        <v>666.81072789999996</v>
      </c>
      <c r="B385" s="82">
        <v>5.757830300000002</v>
      </c>
    </row>
    <row r="386" spans="1:2">
      <c r="A386" s="82">
        <v>669.41884294999988</v>
      </c>
      <c r="B386" s="82">
        <v>6.1853669400000015</v>
      </c>
    </row>
    <row r="387" spans="1:2">
      <c r="A387" s="82">
        <v>669.41884294999988</v>
      </c>
      <c r="B387" s="82">
        <v>6.2897804100000023</v>
      </c>
    </row>
    <row r="388" spans="1:2">
      <c r="A388" s="82">
        <v>669.41884294999988</v>
      </c>
      <c r="B388" s="82">
        <v>6.3261762900000029</v>
      </c>
    </row>
    <row r="389" spans="1:2">
      <c r="A389" s="82">
        <v>674.10633509000002</v>
      </c>
      <c r="B389" s="82">
        <v>6.4944267000000018</v>
      </c>
    </row>
    <row r="390" spans="1:2">
      <c r="A390" s="82">
        <v>675.36695870999995</v>
      </c>
      <c r="B390" s="82">
        <v>6.5330818500000021</v>
      </c>
    </row>
    <row r="391" spans="1:2">
      <c r="A391" s="82">
        <v>676.79430134999996</v>
      </c>
      <c r="B391" s="82">
        <v>6.5339133200000017</v>
      </c>
    </row>
    <row r="392" spans="1:2">
      <c r="A392" s="82">
        <v>678.3541762399999</v>
      </c>
      <c r="B392" s="82">
        <v>6.5008004600000024</v>
      </c>
    </row>
    <row r="393" spans="1:2">
      <c r="A393" s="82">
        <v>682.53891059</v>
      </c>
      <c r="B393" s="82">
        <v>6.2464398300000017</v>
      </c>
    </row>
    <row r="394" spans="1:2">
      <c r="A394" s="82">
        <v>684.00931834999994</v>
      </c>
      <c r="B394" s="82">
        <v>6.2133615800000026</v>
      </c>
    </row>
    <row r="395" spans="1:2">
      <c r="A395" s="82">
        <v>685.4677217499999</v>
      </c>
      <c r="B395" s="82">
        <v>6.2133615800000026</v>
      </c>
    </row>
    <row r="396" spans="1:2">
      <c r="A396" s="82">
        <v>686.83326026999998</v>
      </c>
      <c r="B396" s="82">
        <v>6.1399079100000016</v>
      </c>
    </row>
    <row r="397" spans="1:2">
      <c r="A397" s="82">
        <v>688.16580351000005</v>
      </c>
      <c r="B397" s="82">
        <v>6.0738906300000028</v>
      </c>
    </row>
    <row r="398" spans="1:2">
      <c r="A398" s="82">
        <v>689.51467977000004</v>
      </c>
      <c r="B398" s="82">
        <v>6.1391165500000024</v>
      </c>
    </row>
    <row r="399" spans="1:2">
      <c r="A399" s="82">
        <v>691.12230104999992</v>
      </c>
      <c r="B399" s="82">
        <v>6.1735369600000016</v>
      </c>
    </row>
    <row r="400" spans="1:2">
      <c r="A400" s="82">
        <v>692.86435272999995</v>
      </c>
      <c r="B400" s="82">
        <v>6.1410509800000028</v>
      </c>
    </row>
    <row r="401" spans="1:2">
      <c r="A401" s="82">
        <v>694.53705073000003</v>
      </c>
      <c r="B401" s="82">
        <v>6.1065481600000027</v>
      </c>
    </row>
    <row r="402" spans="1:2">
      <c r="A402" s="82">
        <v>696.00539728000001</v>
      </c>
      <c r="B402" s="82">
        <v>6.0765074500000029</v>
      </c>
    </row>
    <row r="403" spans="1:2">
      <c r="A403" s="82">
        <v>700.80281451999997</v>
      </c>
      <c r="B403" s="82">
        <v>5.9737920700000018</v>
      </c>
    </row>
    <row r="404" spans="1:2">
      <c r="A404" s="82">
        <v>702.29512970999997</v>
      </c>
      <c r="B404" s="82">
        <v>6.0812613400000028</v>
      </c>
    </row>
    <row r="405" spans="1:2">
      <c r="A405" s="82">
        <v>702.29512970999997</v>
      </c>
      <c r="B405" s="82">
        <v>6.3596448600000013</v>
      </c>
    </row>
    <row r="406" spans="1:2">
      <c r="A406" s="82">
        <v>705.19262710999999</v>
      </c>
      <c r="B406" s="82">
        <v>6.4760955000000013</v>
      </c>
    </row>
    <row r="407" spans="1:2">
      <c r="A407" s="82">
        <v>706.53794917999994</v>
      </c>
      <c r="B407" s="82">
        <v>6.4344822500000021</v>
      </c>
    </row>
    <row r="408" spans="1:2">
      <c r="A408" s="82">
        <v>708.05829529000005</v>
      </c>
      <c r="B408" s="82">
        <v>6.5742835100000026</v>
      </c>
    </row>
    <row r="409" spans="1:2">
      <c r="A409" s="82">
        <v>709.57515694999995</v>
      </c>
      <c r="B409" s="82">
        <v>6.4944267000000018</v>
      </c>
    </row>
    <row r="410" spans="1:2">
      <c r="A410" s="82">
        <v>711.18309271999999</v>
      </c>
      <c r="B410" s="82">
        <v>6.4299711000000013</v>
      </c>
    </row>
    <row r="411" spans="1:2">
      <c r="A411" s="82">
        <v>711.18309271999999</v>
      </c>
      <c r="B411" s="82">
        <v>6.2263356900000026</v>
      </c>
    </row>
    <row r="412" spans="1:2">
      <c r="A412" s="82">
        <v>714.73744331</v>
      </c>
      <c r="B412" s="82">
        <v>6.0700367900000014</v>
      </c>
    </row>
    <row r="413" spans="1:2">
      <c r="A413" s="82">
        <v>714.73744331</v>
      </c>
      <c r="B413" s="82">
        <v>5.8337177100000019</v>
      </c>
    </row>
    <row r="414" spans="1:2">
      <c r="A414" s="82">
        <v>718.04516845000001</v>
      </c>
      <c r="B414" s="82">
        <v>5.6741559800000019</v>
      </c>
    </row>
    <row r="415" spans="1:2">
      <c r="A415" s="82">
        <v>719.59958384999993</v>
      </c>
      <c r="B415" s="82">
        <v>5.6403843400000024</v>
      </c>
    </row>
    <row r="416" spans="1:2">
      <c r="A416" s="82">
        <v>721.36870124999996</v>
      </c>
      <c r="B416" s="82">
        <v>5.6790211100000025</v>
      </c>
    </row>
    <row r="417" spans="1:2">
      <c r="A417" s="82">
        <v>723.15419147</v>
      </c>
      <c r="B417" s="82">
        <v>5.7130691200000019</v>
      </c>
    </row>
    <row r="418" spans="1:2">
      <c r="A418" s="82">
        <v>724.70726628</v>
      </c>
      <c r="B418" s="82">
        <v>5.7881726700000016</v>
      </c>
    </row>
    <row r="419" spans="1:2">
      <c r="A419" s="82">
        <v>724.70726628</v>
      </c>
      <c r="B419" s="82">
        <v>5.8978731800000013</v>
      </c>
    </row>
    <row r="420" spans="1:2">
      <c r="A420" s="82">
        <v>724.70726628</v>
      </c>
      <c r="B420" s="82">
        <v>5.9756865200000018</v>
      </c>
    </row>
    <row r="421" spans="1:2">
      <c r="A421" s="82">
        <v>729.74850523999999</v>
      </c>
      <c r="B421" s="82">
        <v>6.049116340000003</v>
      </c>
    </row>
    <row r="422" spans="1:2">
      <c r="A422" s="82">
        <v>731.64163443999996</v>
      </c>
      <c r="B422" s="82">
        <v>5.8355809800000014</v>
      </c>
    </row>
    <row r="423" spans="1:2">
      <c r="A423" s="82">
        <v>731.64163443999996</v>
      </c>
      <c r="B423" s="82">
        <v>5.9300983300000016</v>
      </c>
    </row>
    <row r="424" spans="1:2">
      <c r="A424" s="82">
        <v>731.64163443999996</v>
      </c>
      <c r="B424" s="82">
        <v>5.8606209400000022</v>
      </c>
    </row>
    <row r="425" spans="1:2">
      <c r="A425" s="82">
        <v>737.52011299000003</v>
      </c>
      <c r="B425" s="82">
        <v>5.8287631000000015</v>
      </c>
    </row>
    <row r="426" spans="1:2">
      <c r="A426" s="82">
        <v>739.45838154</v>
      </c>
      <c r="B426" s="82">
        <v>5.781057340000002</v>
      </c>
    </row>
    <row r="427" spans="1:2">
      <c r="A427" s="82">
        <v>741.52336848999994</v>
      </c>
      <c r="B427" s="82">
        <v>6.0013550900000023</v>
      </c>
    </row>
    <row r="428" spans="1:2">
      <c r="A428" s="82">
        <v>743.44599662999997</v>
      </c>
      <c r="B428" s="82">
        <v>5.927741870000002</v>
      </c>
    </row>
    <row r="429" spans="1:2">
      <c r="A429" s="82">
        <v>745.30402470000001</v>
      </c>
      <c r="B429" s="82">
        <v>5.9596767000000028</v>
      </c>
    </row>
    <row r="430" spans="1:2">
      <c r="A430" s="82">
        <v>747.28573793999999</v>
      </c>
      <c r="B430" s="82">
        <v>5.856795390000002</v>
      </c>
    </row>
    <row r="431" spans="1:2">
      <c r="A431" s="82">
        <v>749.05385669999998</v>
      </c>
      <c r="B431" s="82">
        <v>5.861726250000002</v>
      </c>
    </row>
    <row r="432" spans="1:2">
      <c r="A432" s="82">
        <v>750.68102951000003</v>
      </c>
      <c r="B432" s="82">
        <v>5.822085180000002</v>
      </c>
    </row>
    <row r="433" spans="1:2">
      <c r="A433" s="82">
        <v>752.4490356099999</v>
      </c>
      <c r="B433" s="82">
        <v>5.7829098500000029</v>
      </c>
    </row>
    <row r="434" spans="1:2">
      <c r="A434" s="82">
        <v>754.07499658999996</v>
      </c>
      <c r="B434" s="82">
        <v>5.861726250000002</v>
      </c>
    </row>
    <row r="435" spans="1:2">
      <c r="A435" s="82">
        <v>755.94981767000002</v>
      </c>
      <c r="B435" s="82">
        <v>5.9695295700000024</v>
      </c>
    </row>
    <row r="436" spans="1:2">
      <c r="A436" s="82">
        <v>757.55763358000002</v>
      </c>
      <c r="B436" s="82">
        <v>5.9745670800000017</v>
      </c>
    </row>
    <row r="437" spans="1:2">
      <c r="A437" s="82">
        <v>757.55763358000002</v>
      </c>
      <c r="B437" s="82">
        <v>6.0455627600000028</v>
      </c>
    </row>
    <row r="438" spans="1:2">
      <c r="A438" s="82">
        <v>757.55763358000002</v>
      </c>
      <c r="B438" s="82">
        <v>6.225473400000002</v>
      </c>
    </row>
    <row r="439" spans="1:2">
      <c r="A439" s="82">
        <v>762.4233594399999</v>
      </c>
      <c r="B439" s="82">
        <v>6.4494527500000025</v>
      </c>
    </row>
    <row r="440" spans="1:2">
      <c r="A440" s="82">
        <v>763.89569851999988</v>
      </c>
      <c r="B440" s="82">
        <v>6.5228567200000018</v>
      </c>
    </row>
    <row r="441" spans="1:2">
      <c r="A441" s="82">
        <v>763.89569851999988</v>
      </c>
      <c r="B441" s="82">
        <v>6.6533009800000027</v>
      </c>
    </row>
    <row r="442" spans="1:2">
      <c r="A442" s="82">
        <v>769.57574839999995</v>
      </c>
      <c r="B442" s="82">
        <v>6.6815763500000021</v>
      </c>
    </row>
    <row r="443" spans="1:2">
      <c r="A443" s="82">
        <v>769.57574839999995</v>
      </c>
      <c r="B443" s="82">
        <v>6.6834834100000027</v>
      </c>
    </row>
    <row r="444" spans="1:2">
      <c r="A444" s="82">
        <v>769.57574839999995</v>
      </c>
      <c r="B444" s="82">
        <v>6.7901954100000026</v>
      </c>
    </row>
    <row r="445" spans="1:2">
      <c r="A445" s="82">
        <v>774.50484167000002</v>
      </c>
      <c r="B445" s="82">
        <v>6.8567086300000017</v>
      </c>
    </row>
    <row r="446" spans="1:2">
      <c r="A446" s="82">
        <v>775.98054397999999</v>
      </c>
      <c r="B446" s="82">
        <v>7.0058693600000019</v>
      </c>
    </row>
    <row r="447" spans="1:2">
      <c r="A447" s="82">
        <v>777.62621405999994</v>
      </c>
      <c r="B447" s="82">
        <v>7.1081642500000015</v>
      </c>
    </row>
    <row r="448" spans="1:2">
      <c r="A448" s="82">
        <v>779.21190459000002</v>
      </c>
      <c r="B448" s="82">
        <v>7.1479192600000019</v>
      </c>
    </row>
    <row r="449" spans="1:2">
      <c r="A449" s="82">
        <v>780.99406733000001</v>
      </c>
      <c r="B449" s="82">
        <v>7.2135374600000013</v>
      </c>
    </row>
    <row r="450" spans="1:2">
      <c r="A450" s="82">
        <v>782.80809714999998</v>
      </c>
      <c r="B450" s="82">
        <v>7.1807787500000018</v>
      </c>
    </row>
    <row r="451" spans="1:2">
      <c r="A451" s="82">
        <v>784.60939110999993</v>
      </c>
      <c r="B451" s="82">
        <v>7.2461939600000029</v>
      </c>
    </row>
    <row r="452" spans="1:2">
      <c r="A452" s="82">
        <v>789.90662578999991</v>
      </c>
      <c r="B452" s="82">
        <v>7.1081642500000015</v>
      </c>
    </row>
    <row r="453" spans="1:2">
      <c r="A453" s="82">
        <v>791.76211006999995</v>
      </c>
      <c r="B453" s="82">
        <v>7.0673472700000026</v>
      </c>
    </row>
    <row r="454" spans="1:2">
      <c r="A454" s="82">
        <v>791.76211006999995</v>
      </c>
      <c r="B454" s="82">
        <v>6.9695856300000028</v>
      </c>
    </row>
    <row r="455" spans="1:2">
      <c r="A455" s="82">
        <v>795.65133609999998</v>
      </c>
      <c r="B455" s="82">
        <v>6.8241215700000026</v>
      </c>
    </row>
    <row r="456" spans="1:2">
      <c r="A456" s="82">
        <v>797.57207702999995</v>
      </c>
      <c r="B456" s="82">
        <v>6.6052946200000022</v>
      </c>
    </row>
    <row r="457" spans="1:2">
      <c r="A457" s="82">
        <v>799.27076282999997</v>
      </c>
      <c r="B457" s="82">
        <v>6.5378166100000019</v>
      </c>
    </row>
    <row r="458" spans="1:2">
      <c r="A458" s="82">
        <v>801.22301140000002</v>
      </c>
      <c r="B458" s="82">
        <v>6.5043193400000021</v>
      </c>
    </row>
    <row r="459" spans="1:2">
      <c r="A459" s="82">
        <v>803.02434259999995</v>
      </c>
      <c r="B459" s="82">
        <v>6.4402613800000026</v>
      </c>
    </row>
    <row r="460" spans="1:2">
      <c r="A460" s="82">
        <v>804.89551772999994</v>
      </c>
      <c r="B460" s="82">
        <v>6.4760955000000013</v>
      </c>
    </row>
    <row r="461" spans="1:2">
      <c r="A461" s="82">
        <v>806.71633212999996</v>
      </c>
      <c r="B461" s="82">
        <v>6.7198896000000019</v>
      </c>
    </row>
    <row r="462" spans="1:2">
      <c r="A462" s="82">
        <v>808.55560595999998</v>
      </c>
      <c r="B462" s="82">
        <v>6.8050952900000024</v>
      </c>
    </row>
    <row r="463" spans="1:2">
      <c r="A463" s="82">
        <v>809.87072954999996</v>
      </c>
      <c r="B463" s="82">
        <v>6.984289470000002</v>
      </c>
    </row>
    <row r="464" spans="1:2">
      <c r="A464" s="82">
        <v>811.56498679999993</v>
      </c>
      <c r="B464" s="82">
        <v>7.1180244800000025</v>
      </c>
    </row>
    <row r="465" spans="1:2">
      <c r="A465" s="82">
        <v>813.23009086000002</v>
      </c>
      <c r="B465" s="82">
        <v>7.1909337300000029</v>
      </c>
    </row>
    <row r="466" spans="1:2">
      <c r="A466" s="82">
        <v>815.20065181999996</v>
      </c>
      <c r="B466" s="82">
        <v>7.4226710900000024</v>
      </c>
    </row>
    <row r="467" spans="1:2">
      <c r="A467" s="82">
        <v>817.18109039000001</v>
      </c>
      <c r="B467" s="82">
        <v>7.4364983600000025</v>
      </c>
    </row>
    <row r="468" spans="1:2">
      <c r="A468" s="82">
        <v>817.18109039000001</v>
      </c>
      <c r="B468" s="82">
        <v>7.5338076400000018</v>
      </c>
    </row>
    <row r="469" spans="1:2">
      <c r="A469" s="82">
        <v>817.18109039000001</v>
      </c>
      <c r="B469" s="82">
        <v>7.2812253600000023</v>
      </c>
    </row>
    <row r="470" spans="1:2">
      <c r="A470" s="82">
        <v>822.9502569</v>
      </c>
      <c r="B470" s="82">
        <v>7.1854404700000014</v>
      </c>
    </row>
    <row r="471" spans="1:2">
      <c r="A471" s="82">
        <v>824.84639627999991</v>
      </c>
      <c r="B471" s="82">
        <v>7.1431838600000024</v>
      </c>
    </row>
    <row r="472" spans="1:2">
      <c r="A472" s="82">
        <v>826.76736731999995</v>
      </c>
      <c r="B472" s="82">
        <v>7.261458720000002</v>
      </c>
    </row>
    <row r="473" spans="1:2">
      <c r="A473" s="82">
        <v>828.76004863999992</v>
      </c>
      <c r="B473" s="82">
        <v>7.2135625700000023</v>
      </c>
    </row>
    <row r="474" spans="1:2">
      <c r="A474" s="82">
        <v>830.81503344999999</v>
      </c>
      <c r="B474" s="82">
        <v>7.4287412600000025</v>
      </c>
    </row>
    <row r="475" spans="1:2">
      <c r="A475" s="82">
        <v>832.87092929999994</v>
      </c>
      <c r="B475" s="82">
        <v>7.2495765400000014</v>
      </c>
    </row>
    <row r="476" spans="1:2">
      <c r="A476" s="82">
        <v>834.78046927999992</v>
      </c>
      <c r="B476" s="82">
        <v>7.2274770800000017</v>
      </c>
    </row>
    <row r="477" spans="1:2">
      <c r="A477" s="82">
        <v>836.82201637999992</v>
      </c>
      <c r="B477" s="82">
        <v>7.3163546500000027</v>
      </c>
    </row>
    <row r="478" spans="1:2">
      <c r="A478" s="82">
        <v>836.82201637999992</v>
      </c>
      <c r="B478" s="82">
        <v>7.437563250000002</v>
      </c>
    </row>
    <row r="479" spans="1:2">
      <c r="A479" s="82">
        <v>841.24223095999992</v>
      </c>
      <c r="B479" s="82">
        <v>7.7500089000000019</v>
      </c>
    </row>
    <row r="480" spans="1:2">
      <c r="A480" s="82">
        <v>843.44545163999999</v>
      </c>
      <c r="B480" s="82">
        <v>7.8954306100000018</v>
      </c>
    </row>
    <row r="481" spans="1:2">
      <c r="A481" s="82">
        <v>845.45866631000001</v>
      </c>
      <c r="B481" s="82">
        <v>7.9939040800000019</v>
      </c>
    </row>
    <row r="482" spans="1:2">
      <c r="A482" s="82">
        <v>847.46411177999994</v>
      </c>
      <c r="B482" s="82">
        <v>8.0010150000000024</v>
      </c>
    </row>
    <row r="483" spans="1:2">
      <c r="A483" s="82">
        <v>849.45093200999997</v>
      </c>
      <c r="B483" s="82">
        <v>8.0342253900000031</v>
      </c>
    </row>
    <row r="484" spans="1:2">
      <c r="A484" s="82">
        <v>851.58513081000001</v>
      </c>
      <c r="B484" s="82">
        <v>7.9681487600000018</v>
      </c>
    </row>
    <row r="485" spans="1:2">
      <c r="A485" s="82">
        <v>853.49249057999998</v>
      </c>
      <c r="B485" s="82">
        <v>7.9275418100000019</v>
      </c>
    </row>
    <row r="486" spans="1:2">
      <c r="A486" s="82">
        <v>855.46060936999993</v>
      </c>
      <c r="B486" s="82">
        <v>7.8534972100000022</v>
      </c>
    </row>
    <row r="487" spans="1:2">
      <c r="A487" s="82">
        <v>857.38261161999992</v>
      </c>
      <c r="B487" s="82">
        <v>7.7798910300000017</v>
      </c>
    </row>
    <row r="488" spans="1:2">
      <c r="A488" s="82">
        <v>859.41383788999997</v>
      </c>
      <c r="B488" s="82">
        <v>7.682135070000002</v>
      </c>
    </row>
    <row r="489" spans="1:2">
      <c r="A489" s="82">
        <v>865.08010487999991</v>
      </c>
      <c r="B489" s="82">
        <v>7.4616646400000022</v>
      </c>
    </row>
    <row r="490" spans="1:2">
      <c r="A490" s="82">
        <v>865.08010487999991</v>
      </c>
      <c r="B490" s="82">
        <v>7.3640353300000019</v>
      </c>
    </row>
    <row r="491" spans="1:2">
      <c r="A491" s="82">
        <v>868.96378263999998</v>
      </c>
      <c r="B491" s="82">
        <v>7.2486609500000014</v>
      </c>
    </row>
    <row r="492" spans="1:2">
      <c r="A492" s="82">
        <v>870.77305104999994</v>
      </c>
      <c r="B492" s="82">
        <v>7.1837269700000022</v>
      </c>
    </row>
    <row r="493" spans="1:2">
      <c r="A493" s="82">
        <v>872.70893179999996</v>
      </c>
      <c r="B493" s="82">
        <v>6.9550438300000028</v>
      </c>
    </row>
    <row r="494" spans="1:2">
      <c r="A494" s="82">
        <v>872.70893179999996</v>
      </c>
      <c r="B494" s="82">
        <v>6.7595122600000028</v>
      </c>
    </row>
    <row r="495" spans="1:2">
      <c r="A495" s="82">
        <v>876.55670249999991</v>
      </c>
      <c r="B495" s="82">
        <v>6.7801381800000016</v>
      </c>
    </row>
    <row r="496" spans="1:2">
      <c r="A496" s="82">
        <v>878.38326613999993</v>
      </c>
      <c r="B496" s="82">
        <v>6.7582760000000022</v>
      </c>
    </row>
    <row r="497" spans="1:2">
      <c r="A497" s="82">
        <v>880.24896215000001</v>
      </c>
      <c r="B497" s="82">
        <v>7.0734294900000023</v>
      </c>
    </row>
    <row r="498" spans="1:2">
      <c r="A498" s="82">
        <v>882.15743660999999</v>
      </c>
      <c r="B498" s="82">
        <v>7.1186140600000023</v>
      </c>
    </row>
    <row r="499" spans="1:2">
      <c r="A499" s="82">
        <v>884.33774097999992</v>
      </c>
      <c r="B499" s="82">
        <v>7.4821807600000021</v>
      </c>
    </row>
    <row r="500" spans="1:2">
      <c r="A500" s="82">
        <v>886.21157642999992</v>
      </c>
      <c r="B500" s="82">
        <v>7.8040745000000022</v>
      </c>
    </row>
    <row r="501" spans="1:2">
      <c r="A501" s="82">
        <v>888.24939689999997</v>
      </c>
      <c r="B501" s="82">
        <v>8.0005596200000024</v>
      </c>
    </row>
    <row r="502" spans="1:2">
      <c r="A502" s="82">
        <v>890.49299685999995</v>
      </c>
      <c r="B502" s="82">
        <v>8.3540921500000032</v>
      </c>
    </row>
    <row r="503" spans="1:2">
      <c r="A503" s="82">
        <v>892.85988663000001</v>
      </c>
      <c r="B503" s="82">
        <v>8.4205089500000021</v>
      </c>
    </row>
    <row r="504" spans="1:2">
      <c r="A504" s="82">
        <v>895.01915853999992</v>
      </c>
      <c r="B504" s="82">
        <v>8.5698103000000021</v>
      </c>
    </row>
    <row r="505" spans="1:2">
      <c r="A505" s="82">
        <v>897.19898789000001</v>
      </c>
      <c r="B505" s="82">
        <v>8.6666018900000026</v>
      </c>
    </row>
    <row r="506" spans="1:2">
      <c r="A506" s="82">
        <v>899.33503933999998</v>
      </c>
      <c r="B506" s="82">
        <v>8.7065686500000012</v>
      </c>
    </row>
    <row r="507" spans="1:2">
      <c r="A507" s="82">
        <v>901.38585474999991</v>
      </c>
      <c r="B507" s="82">
        <v>8.5681831800000019</v>
      </c>
    </row>
    <row r="508" spans="1:2">
      <c r="A508" s="82">
        <v>903.38201660999994</v>
      </c>
      <c r="B508" s="82">
        <v>8.4216071400000025</v>
      </c>
    </row>
    <row r="509" spans="1:2">
      <c r="A509" s="82">
        <v>905.50171775000001</v>
      </c>
      <c r="B509" s="82">
        <v>8.2079702200000018</v>
      </c>
    </row>
    <row r="510" spans="1:2">
      <c r="A510" s="82">
        <v>907.62222155999996</v>
      </c>
      <c r="B510" s="82">
        <v>8.0687350900000023</v>
      </c>
    </row>
    <row r="511" spans="1:2">
      <c r="A511" s="82">
        <v>909.52127769999993</v>
      </c>
      <c r="B511" s="82">
        <v>7.8867549000000023</v>
      </c>
    </row>
    <row r="512" spans="1:2">
      <c r="A512" s="82">
        <v>911.61599101999991</v>
      </c>
      <c r="B512" s="82">
        <v>7.7886482200000025</v>
      </c>
    </row>
    <row r="513" spans="1:2">
      <c r="A513" s="82">
        <v>913.51991484999996</v>
      </c>
      <c r="B513" s="82">
        <v>7.7890889700000026</v>
      </c>
    </row>
    <row r="514" spans="1:2">
      <c r="A514" s="82">
        <v>913.51991484999996</v>
      </c>
      <c r="B514" s="82">
        <v>7.7564920400000021</v>
      </c>
    </row>
    <row r="515" spans="1:2">
      <c r="A515" s="82">
        <v>917.20870486999991</v>
      </c>
      <c r="B515" s="82">
        <v>7.6843304300000019</v>
      </c>
    </row>
    <row r="516" spans="1:2">
      <c r="A516" s="82">
        <v>919.16022868999994</v>
      </c>
      <c r="B516" s="82">
        <v>7.6782253700000025</v>
      </c>
    </row>
    <row r="517" spans="1:2">
      <c r="A517" s="82">
        <v>921.32763238999996</v>
      </c>
      <c r="B517" s="82">
        <v>7.7181637000000025</v>
      </c>
    </row>
    <row r="518" spans="1:2">
      <c r="A518" s="82">
        <v>923.25302937999993</v>
      </c>
      <c r="B518" s="82">
        <v>7.6032312800000019</v>
      </c>
    </row>
    <row r="519" spans="1:2">
      <c r="A519" s="82">
        <v>925.27725557999997</v>
      </c>
      <c r="B519" s="82">
        <v>7.9141404200000025</v>
      </c>
    </row>
    <row r="520" spans="1:2">
      <c r="A520" s="82">
        <v>925.27725557999997</v>
      </c>
      <c r="B520" s="82">
        <v>8.0509731400000017</v>
      </c>
    </row>
    <row r="521" spans="1:2">
      <c r="A521" s="82">
        <v>925.27725557999997</v>
      </c>
      <c r="B521" s="82">
        <v>8.500234810000002</v>
      </c>
    </row>
    <row r="522" spans="1:2">
      <c r="A522" s="82">
        <v>931.73464528</v>
      </c>
      <c r="B522" s="82">
        <v>8.7835088100000025</v>
      </c>
    </row>
    <row r="523" spans="1:2">
      <c r="A523" s="82">
        <v>933.61655465999991</v>
      </c>
      <c r="B523" s="82">
        <v>8.7161805100000009</v>
      </c>
    </row>
    <row r="524" spans="1:2">
      <c r="A524" s="82">
        <v>935.75001779999991</v>
      </c>
      <c r="B524" s="82">
        <v>8.7806488500000022</v>
      </c>
    </row>
    <row r="525" spans="1:2">
      <c r="A525" s="82">
        <v>938.07226863999995</v>
      </c>
      <c r="B525" s="82">
        <v>8.6818608100000034</v>
      </c>
    </row>
    <row r="526" spans="1:2">
      <c r="A526" s="82">
        <v>940.15836780999996</v>
      </c>
      <c r="B526" s="82">
        <v>8.6654557400000023</v>
      </c>
    </row>
    <row r="527" spans="1:2">
      <c r="A527" s="82">
        <v>942.21468829999992</v>
      </c>
      <c r="B527" s="82">
        <v>8.5915269200000033</v>
      </c>
    </row>
    <row r="528" spans="1:2">
      <c r="A528" s="82">
        <v>944.41980833999992</v>
      </c>
      <c r="B528" s="82">
        <v>8.4602890800000026</v>
      </c>
    </row>
    <row r="529" spans="1:2">
      <c r="A529" s="82">
        <v>946.52927002999991</v>
      </c>
      <c r="B529" s="82">
        <v>8.4275407500000021</v>
      </c>
    </row>
    <row r="530" spans="1:2">
      <c r="A530" s="82">
        <v>948.40169908999997</v>
      </c>
      <c r="B530" s="82">
        <v>8.3946702300000027</v>
      </c>
    </row>
    <row r="531" spans="1:2">
      <c r="A531" s="82">
        <v>950.35647938</v>
      </c>
      <c r="B531" s="82">
        <v>8.3540921500000032</v>
      </c>
    </row>
    <row r="532" spans="1:2">
      <c r="A532" s="82">
        <v>952.36956439999994</v>
      </c>
      <c r="B532" s="82">
        <v>8.2800310500000016</v>
      </c>
    </row>
    <row r="533" spans="1:2">
      <c r="A533" s="82">
        <v>954.39282600999991</v>
      </c>
      <c r="B533" s="82">
        <v>8.2800310500000016</v>
      </c>
    </row>
    <row r="534" spans="1:2">
      <c r="A534" s="82">
        <v>956.55308525999999</v>
      </c>
      <c r="B534" s="82">
        <v>8.2476948300000021</v>
      </c>
    </row>
    <row r="535" spans="1:2">
      <c r="A535" s="82">
        <v>958.61948078</v>
      </c>
      <c r="B535" s="82">
        <v>8.1743012900000025</v>
      </c>
    </row>
    <row r="536" spans="1:2">
      <c r="A536" s="82">
        <v>960.66628933999993</v>
      </c>
      <c r="B536" s="82">
        <v>8.0271482500000033</v>
      </c>
    </row>
    <row r="537" spans="1:2">
      <c r="A537" s="82">
        <v>962.79492021999999</v>
      </c>
      <c r="B537" s="82">
        <v>8.0673249000000027</v>
      </c>
    </row>
    <row r="538" spans="1:2">
      <c r="A538" s="82">
        <v>964.62433762000001</v>
      </c>
      <c r="B538" s="82">
        <v>7.9953830900000025</v>
      </c>
    </row>
    <row r="539" spans="1:2">
      <c r="A539" s="82">
        <v>966.32945827999993</v>
      </c>
      <c r="B539" s="82">
        <v>8.0271482500000033</v>
      </c>
    </row>
    <row r="540" spans="1:2">
      <c r="A540" s="82">
        <v>966.32945827999993</v>
      </c>
      <c r="B540" s="82">
        <v>7.9867832300000021</v>
      </c>
    </row>
    <row r="541" spans="1:2">
      <c r="A541" s="82">
        <v>969.62841797999999</v>
      </c>
      <c r="B541" s="82">
        <v>7.9867832300000021</v>
      </c>
    </row>
    <row r="542" spans="1:2">
      <c r="A542" s="82">
        <v>971.44194823999999</v>
      </c>
      <c r="B542" s="82">
        <v>7.9533972500000019</v>
      </c>
    </row>
    <row r="543" spans="1:2">
      <c r="A543" s="82">
        <v>973.15967603999991</v>
      </c>
      <c r="B543" s="82">
        <v>7.9867832300000021</v>
      </c>
    </row>
    <row r="544" spans="1:2">
      <c r="A544" s="82">
        <v>974.86825996999994</v>
      </c>
      <c r="B544" s="82">
        <v>7.9867832300000021</v>
      </c>
    </row>
    <row r="545" spans="1:2">
      <c r="A545" s="82">
        <v>976.50873611999998</v>
      </c>
      <c r="B545" s="82">
        <v>7.9548667100000019</v>
      </c>
    </row>
    <row r="546" spans="1:2">
      <c r="A546" s="82">
        <v>978.07201721000001</v>
      </c>
      <c r="B546" s="82">
        <v>7.8180666400000023</v>
      </c>
    </row>
    <row r="547" spans="1:2">
      <c r="A547" s="82">
        <v>979.73738141000001</v>
      </c>
      <c r="B547" s="82">
        <v>7.712530280000002</v>
      </c>
    </row>
    <row r="548" spans="1:2">
      <c r="A548" s="82">
        <v>981.34477776999995</v>
      </c>
      <c r="B548" s="82">
        <v>7.5653906900000019</v>
      </c>
    </row>
    <row r="549" spans="1:2">
      <c r="A549" s="82">
        <v>982.93310900999995</v>
      </c>
      <c r="B549" s="82">
        <v>7.449401970000002</v>
      </c>
    </row>
    <row r="550" spans="1:2">
      <c r="A550" s="82">
        <v>984.60854853000001</v>
      </c>
      <c r="B550" s="82">
        <v>7.2825540500000017</v>
      </c>
    </row>
    <row r="551" spans="1:2">
      <c r="A551" s="82">
        <v>986.44058732999997</v>
      </c>
      <c r="B551" s="82">
        <v>7.2486609500000014</v>
      </c>
    </row>
    <row r="552" spans="1:2">
      <c r="A552" s="82">
        <v>988.34346514999993</v>
      </c>
      <c r="B552" s="82">
        <v>7.3595708100000028</v>
      </c>
    </row>
    <row r="553" spans="1:2">
      <c r="A553" s="82">
        <v>990.18470579999996</v>
      </c>
      <c r="B553" s="82">
        <v>7.4692438800000023</v>
      </c>
    </row>
    <row r="554" spans="1:2">
      <c r="A554" s="82">
        <v>991.97360395999999</v>
      </c>
      <c r="B554" s="82">
        <v>7.7847331900000025</v>
      </c>
    </row>
    <row r="555" spans="1:2">
      <c r="A555" s="82">
        <v>993.78769102000001</v>
      </c>
      <c r="B555" s="82">
        <v>7.7776405800000017</v>
      </c>
    </row>
    <row r="556" spans="1:2">
      <c r="A556" s="82">
        <v>993.78769102000001</v>
      </c>
      <c r="B556" s="82">
        <v>7.9023619600000021</v>
      </c>
    </row>
    <row r="557" spans="1:2">
      <c r="A557" s="82">
        <v>998.11339539999994</v>
      </c>
      <c r="B557" s="82">
        <v>7.8045443300000024</v>
      </c>
    </row>
    <row r="558" spans="1:2">
      <c r="A558" s="82">
        <v>1000.09889613</v>
      </c>
      <c r="B558" s="82">
        <v>7.7313568800000025</v>
      </c>
    </row>
    <row r="559" spans="1:2">
      <c r="A559" s="82">
        <v>1002.1970728499999</v>
      </c>
      <c r="B559" s="82">
        <v>7.487670630000002</v>
      </c>
    </row>
    <row r="560" spans="1:2">
      <c r="A560" s="82">
        <v>1004.22154631</v>
      </c>
      <c r="B560" s="82">
        <v>7.3578923000000014</v>
      </c>
    </row>
    <row r="561" spans="1:2">
      <c r="A561" s="82">
        <v>1006.31540161</v>
      </c>
      <c r="B561" s="82">
        <v>7.1735423000000029</v>
      </c>
    </row>
    <row r="562" spans="1:2">
      <c r="A562" s="82">
        <v>1008.4562238</v>
      </c>
      <c r="B562" s="82">
        <v>7.1415553400000018</v>
      </c>
    </row>
    <row r="563" spans="1:2">
      <c r="A563" s="82">
        <v>1010.5903878199999</v>
      </c>
      <c r="B563" s="82">
        <v>7.3922296100000029</v>
      </c>
    </row>
    <row r="564" spans="1:2">
      <c r="A564" s="82">
        <v>1012.81998215</v>
      </c>
      <c r="B564" s="82">
        <v>7.7199026500000025</v>
      </c>
    </row>
    <row r="565" spans="1:2">
      <c r="A565" s="82">
        <v>1015.00377893</v>
      </c>
      <c r="B565" s="82">
        <v>8.1897319300000024</v>
      </c>
    </row>
    <row r="566" spans="1:2">
      <c r="A566" s="82">
        <v>1017.2710615999999</v>
      </c>
      <c r="B566" s="82">
        <v>8.3871163100000032</v>
      </c>
    </row>
    <row r="567" spans="1:2">
      <c r="A567" s="82">
        <v>1019.5573995</v>
      </c>
      <c r="B567" s="82">
        <v>8.4275407500000021</v>
      </c>
    </row>
    <row r="568" spans="1:2">
      <c r="A568" s="82">
        <v>1021.81154136</v>
      </c>
      <c r="B568" s="82">
        <v>8.4602890800000026</v>
      </c>
    </row>
    <row r="569" spans="1:2">
      <c r="A569" s="82">
        <v>1024.0665267100001</v>
      </c>
      <c r="B569" s="82">
        <v>8.3800377300000015</v>
      </c>
    </row>
    <row r="570" spans="1:2">
      <c r="A570" s="82">
        <v>1026.53403196</v>
      </c>
      <c r="B570" s="82">
        <v>8.5264050700000027</v>
      </c>
    </row>
    <row r="571" spans="1:2">
      <c r="A571" s="82">
        <v>1029.0186256500001</v>
      </c>
      <c r="B571" s="82">
        <v>8.707723200000002</v>
      </c>
    </row>
    <row r="572" spans="1:2">
      <c r="A572" s="82">
        <v>1029.0186256500001</v>
      </c>
      <c r="B572" s="82">
        <v>8.7806488500000022</v>
      </c>
    </row>
    <row r="573" spans="1:2">
      <c r="A573" s="82">
        <v>1034.2493857700001</v>
      </c>
      <c r="B573" s="82">
        <v>8.6513680500000021</v>
      </c>
    </row>
    <row r="574" spans="1:2">
      <c r="A574" s="82">
        <v>1036.62986955</v>
      </c>
      <c r="B574" s="82">
        <v>8.4959097900000025</v>
      </c>
    </row>
    <row r="575" spans="1:2">
      <c r="A575" s="82">
        <v>1038.9678439100001</v>
      </c>
      <c r="B575" s="82">
        <v>8.2028704500000025</v>
      </c>
    </row>
    <row r="576" spans="1:2">
      <c r="A576" s="82">
        <v>1041.3638284900001</v>
      </c>
      <c r="B576" s="82">
        <v>8.1684258100000022</v>
      </c>
    </row>
    <row r="577" spans="1:2">
      <c r="A577" s="82">
        <v>1043.59355349</v>
      </c>
      <c r="B577" s="82">
        <v>8.0190330900000024</v>
      </c>
    </row>
    <row r="578" spans="1:2">
      <c r="A578" s="82">
        <v>1045.9371482900001</v>
      </c>
      <c r="B578" s="82">
        <v>7.9857606300000024</v>
      </c>
    </row>
    <row r="579" spans="1:2">
      <c r="A579" s="82">
        <v>1045.9371482900001</v>
      </c>
      <c r="B579" s="82">
        <v>7.9199047600000023</v>
      </c>
    </row>
    <row r="580" spans="1:2">
      <c r="A580" s="82">
        <v>1050.46777873</v>
      </c>
      <c r="B580" s="82">
        <v>7.9523799400000019</v>
      </c>
    </row>
    <row r="581" spans="1:2">
      <c r="A581" s="82">
        <v>1052.79121302</v>
      </c>
      <c r="B581" s="82">
        <v>7.9523799400000019</v>
      </c>
    </row>
    <row r="582" spans="1:2">
      <c r="A582" s="82">
        <v>1055.0982335799999</v>
      </c>
      <c r="B582" s="82">
        <v>7.8063394000000024</v>
      </c>
    </row>
    <row r="583" spans="1:2">
      <c r="A583" s="82">
        <v>1057.2994543300001</v>
      </c>
      <c r="B583" s="82">
        <v>7.7061644700000018</v>
      </c>
    </row>
    <row r="584" spans="1:2">
      <c r="A584" s="82">
        <v>1059.61873885</v>
      </c>
      <c r="B584" s="82">
        <v>7.8102057100000017</v>
      </c>
    </row>
    <row r="585" spans="1:2">
      <c r="A585" s="82">
        <v>1061.93610984</v>
      </c>
      <c r="B585" s="82">
        <v>8.0651393400000018</v>
      </c>
    </row>
    <row r="586" spans="1:2">
      <c r="A586" s="82">
        <v>1064.3237102800001</v>
      </c>
      <c r="B586" s="82">
        <v>8.3747938500000032</v>
      </c>
    </row>
    <row r="587" spans="1:2">
      <c r="A587" s="82">
        <v>1071.1901169800001</v>
      </c>
      <c r="B587" s="82">
        <v>8.6994507700000021</v>
      </c>
    </row>
    <row r="588" spans="1:2">
      <c r="A588" s="82">
        <v>1073.4611253400001</v>
      </c>
      <c r="B588" s="82">
        <v>8.8483128300000011</v>
      </c>
    </row>
    <row r="589" spans="1:2">
      <c r="A589" s="82">
        <v>1075.8879509799999</v>
      </c>
      <c r="B589" s="82">
        <v>8.8873430400000011</v>
      </c>
    </row>
    <row r="590" spans="1:2">
      <c r="A590" s="82">
        <v>1078.18063785</v>
      </c>
      <c r="B590" s="82">
        <v>8.9196891000000029</v>
      </c>
    </row>
    <row r="591" spans="1:2">
      <c r="A591" s="82">
        <v>1080.3950691800001</v>
      </c>
      <c r="B591" s="82">
        <v>8.8543326100000019</v>
      </c>
    </row>
    <row r="592" spans="1:2">
      <c r="A592" s="82">
        <v>1082.6994260700001</v>
      </c>
      <c r="B592" s="82">
        <v>8.7721902100000015</v>
      </c>
    </row>
    <row r="593" spans="1:2">
      <c r="A593" s="82">
        <v>1084.8836190700001</v>
      </c>
      <c r="B593" s="82">
        <v>8.7721902100000015</v>
      </c>
    </row>
    <row r="594" spans="1:2">
      <c r="A594" s="82">
        <v>1087.1055413900001</v>
      </c>
      <c r="B594" s="82">
        <v>8.731076060000003</v>
      </c>
    </row>
    <row r="595" spans="1:2">
      <c r="A595" s="82">
        <v>1089.50623632</v>
      </c>
      <c r="B595" s="82">
        <v>8.6897635600000029</v>
      </c>
    </row>
    <row r="596" spans="1:2">
      <c r="A596" s="82">
        <v>1091.91500283</v>
      </c>
      <c r="B596" s="82">
        <v>8.7227649600000028</v>
      </c>
    </row>
    <row r="597" spans="1:2">
      <c r="A597" s="82">
        <v>1094.1189370700001</v>
      </c>
      <c r="B597" s="82">
        <v>8.8378118800000021</v>
      </c>
    </row>
    <row r="598" spans="1:2">
      <c r="A598" s="82">
        <v>1096.2944805300001</v>
      </c>
      <c r="B598" s="82">
        <v>8.8462736100000026</v>
      </c>
    </row>
    <row r="599" spans="1:2">
      <c r="A599" s="82">
        <v>1098.6101813300002</v>
      </c>
      <c r="B599" s="82">
        <v>8.8462736100000026</v>
      </c>
    </row>
    <row r="600" spans="1:2">
      <c r="A600" s="82">
        <v>1101.0747496600002</v>
      </c>
      <c r="B600" s="82">
        <v>8.9529687900000035</v>
      </c>
    </row>
    <row r="601" spans="1:2">
      <c r="A601" s="82">
        <v>1103.3471098499999</v>
      </c>
      <c r="B601" s="82">
        <v>9.1340830400000019</v>
      </c>
    </row>
    <row r="602" spans="1:2">
      <c r="A602" s="82">
        <v>1105.87093809</v>
      </c>
      <c r="B602" s="82">
        <v>9.3478508200000014</v>
      </c>
    </row>
    <row r="603" spans="1:2">
      <c r="A603" s="82">
        <v>1105.87093809</v>
      </c>
      <c r="B603" s="82">
        <v>9.5274488300000009</v>
      </c>
    </row>
    <row r="604" spans="1:2">
      <c r="A604" s="82">
        <v>1105.87093809</v>
      </c>
      <c r="B604" s="82">
        <v>9.6415152200000023</v>
      </c>
    </row>
    <row r="605" spans="1:2">
      <c r="A605" s="82">
        <v>1112.4366963500001</v>
      </c>
      <c r="B605" s="82">
        <v>9.4145209400000027</v>
      </c>
    </row>
    <row r="606" spans="1:2">
      <c r="A606" s="82">
        <v>1114.46159119</v>
      </c>
      <c r="B606" s="82">
        <v>9.1682980100000009</v>
      </c>
    </row>
    <row r="607" spans="1:2">
      <c r="A607" s="82">
        <v>1116.5766252000001</v>
      </c>
      <c r="B607" s="82">
        <v>9.1020937400000008</v>
      </c>
    </row>
    <row r="608" spans="1:2">
      <c r="A608" s="82">
        <v>1119.0287692800002</v>
      </c>
      <c r="B608" s="82">
        <v>9.1020937400000008</v>
      </c>
    </row>
    <row r="609" spans="1:2">
      <c r="A609" s="82">
        <v>1121.2351771400001</v>
      </c>
      <c r="B609" s="82">
        <v>9.1340830400000019</v>
      </c>
    </row>
    <row r="610" spans="1:2">
      <c r="A610" s="82">
        <v>1123.6204652500001</v>
      </c>
      <c r="B610" s="82">
        <v>9.0275931400000022</v>
      </c>
    </row>
    <row r="611" spans="1:2">
      <c r="A611" s="82">
        <v>1125.7595203800001</v>
      </c>
      <c r="B611" s="82">
        <v>8.7755651600000029</v>
      </c>
    </row>
    <row r="612" spans="1:2">
      <c r="A612" s="82">
        <v>1128.0988307600001</v>
      </c>
      <c r="B612" s="82">
        <v>8.3537862700000023</v>
      </c>
    </row>
    <row r="613" spans="1:2">
      <c r="A613" s="82">
        <v>1130.47588688</v>
      </c>
      <c r="B613" s="82">
        <v>8.2230519000000015</v>
      </c>
    </row>
    <row r="614" spans="1:2">
      <c r="A614" s="82">
        <v>1132.8770813200001</v>
      </c>
      <c r="B614" s="82">
        <v>8.2285125900000011</v>
      </c>
    </row>
    <row r="615" spans="1:2">
      <c r="A615" s="82">
        <v>1135.1257260100001</v>
      </c>
      <c r="B615" s="82">
        <v>8.4368253300000013</v>
      </c>
    </row>
    <row r="616" spans="1:2">
      <c r="A616" s="82">
        <v>1137.4302317900001</v>
      </c>
      <c r="B616" s="82">
        <v>8.6180080100000023</v>
      </c>
    </row>
    <row r="617" spans="1:2">
      <c r="A617" s="82">
        <v>1139.8423451100002</v>
      </c>
      <c r="B617" s="82">
        <v>8.6496220800000021</v>
      </c>
    </row>
    <row r="618" spans="1:2">
      <c r="A618" s="82">
        <v>1146.9383998500002</v>
      </c>
      <c r="B618" s="82">
        <v>7.4855386800000021</v>
      </c>
    </row>
    <row r="619" spans="1:2">
      <c r="A619" s="82">
        <v>1149.18817107</v>
      </c>
      <c r="B619" s="82">
        <v>7.4878548800000022</v>
      </c>
    </row>
    <row r="620" spans="1:2">
      <c r="A620" s="82">
        <v>1151.4553044300001</v>
      </c>
      <c r="B620" s="82">
        <v>7.9193830700000021</v>
      </c>
    </row>
    <row r="621" spans="1:2">
      <c r="A621" s="82">
        <v>1153.64270528</v>
      </c>
      <c r="B621" s="82">
        <v>8.4297943100000019</v>
      </c>
    </row>
    <row r="622" spans="1:2">
      <c r="A622" s="82">
        <v>1156.00613062</v>
      </c>
      <c r="B622" s="82">
        <v>8.6510506100000022</v>
      </c>
    </row>
    <row r="623" spans="1:2">
      <c r="A623" s="82">
        <v>1158.26868238</v>
      </c>
      <c r="B623" s="82">
        <v>8.5543021600000024</v>
      </c>
    </row>
    <row r="624" spans="1:2">
      <c r="A624" s="82">
        <v>1160.3916076200001</v>
      </c>
      <c r="B624" s="82">
        <v>8.3982852300000026</v>
      </c>
    </row>
    <row r="625" spans="1:2">
      <c r="A625" s="82">
        <v>1162.81255695</v>
      </c>
      <c r="B625" s="82">
        <v>8.4412915600000034</v>
      </c>
    </row>
    <row r="626" spans="1:2">
      <c r="A626" s="82">
        <v>1165.13446114</v>
      </c>
      <c r="B626" s="82">
        <v>8.6239731800000019</v>
      </c>
    </row>
    <row r="627" spans="1:2">
      <c r="A627" s="82">
        <v>1167.3840565300002</v>
      </c>
      <c r="B627" s="82">
        <v>8.7692004000000026</v>
      </c>
    </row>
    <row r="628" spans="1:2">
      <c r="A628" s="82">
        <v>1169.6226836600001</v>
      </c>
      <c r="B628" s="82">
        <v>8.808918450000002</v>
      </c>
    </row>
    <row r="629" spans="1:2">
      <c r="A629" s="82">
        <v>1171.9988834200001</v>
      </c>
      <c r="B629" s="82">
        <v>8.923590100000002</v>
      </c>
    </row>
    <row r="630" spans="1:2">
      <c r="A630" s="82">
        <v>1171.9988834200001</v>
      </c>
      <c r="B630" s="82">
        <v>9.0225684400000024</v>
      </c>
    </row>
    <row r="631" spans="1:2">
      <c r="A631" s="82">
        <v>1176.8846134800001</v>
      </c>
      <c r="B631" s="82">
        <v>9.1664811500000027</v>
      </c>
    </row>
    <row r="632" spans="1:2">
      <c r="A632" s="82">
        <v>1176.8846134800001</v>
      </c>
      <c r="B632" s="82">
        <v>8.9258573500000011</v>
      </c>
    </row>
    <row r="633" spans="1:2">
      <c r="A633" s="82">
        <v>1181.69654229</v>
      </c>
      <c r="B633" s="82">
        <v>8.7733584600000025</v>
      </c>
    </row>
    <row r="634" spans="1:2">
      <c r="A634" s="82">
        <v>1183.8917526300002</v>
      </c>
      <c r="B634" s="82">
        <v>8.9280245700000016</v>
      </c>
    </row>
    <row r="635" spans="1:2">
      <c r="A635" s="82">
        <v>1186.4527709600002</v>
      </c>
      <c r="B635" s="82">
        <v>9.332577210000002</v>
      </c>
    </row>
    <row r="636" spans="1:2">
      <c r="A636" s="82">
        <v>1189.2957577300001</v>
      </c>
      <c r="B636" s="82">
        <v>9.732505230000001</v>
      </c>
    </row>
    <row r="637" spans="1:2">
      <c r="A637" s="82">
        <v>1192.0256076400001</v>
      </c>
      <c r="B637" s="82">
        <v>9.9205905600000008</v>
      </c>
    </row>
    <row r="638" spans="1:2">
      <c r="A638" s="82">
        <v>1192.0256076400001</v>
      </c>
      <c r="B638" s="82">
        <v>10.002433490000001</v>
      </c>
    </row>
    <row r="639" spans="1:2">
      <c r="A639" s="82">
        <v>1197.9550898000002</v>
      </c>
      <c r="B639" s="82">
        <v>10.133677610000003</v>
      </c>
    </row>
    <row r="640" spans="1:2">
      <c r="A640" s="82">
        <v>1197.9550898000002</v>
      </c>
      <c r="B640" s="82">
        <v>10.133677610000003</v>
      </c>
    </row>
    <row r="641" spans="1:2">
      <c r="A641" s="82">
        <v>1197.9550898000002</v>
      </c>
      <c r="B641" s="82">
        <v>10.133677610000003</v>
      </c>
    </row>
    <row r="642" spans="1:2">
      <c r="A642" s="82">
        <v>1197.9550898000002</v>
      </c>
      <c r="B642" s="82">
        <v>10.166401950000001</v>
      </c>
    </row>
    <row r="643" spans="1:2">
      <c r="A643" s="82">
        <v>1197.9550898000002</v>
      </c>
      <c r="B643" s="82">
        <v>10.133677610000003</v>
      </c>
    </row>
    <row r="644" spans="1:2">
      <c r="A644" s="82">
        <v>1197.9550898000002</v>
      </c>
      <c r="B644" s="82">
        <v>10.100781080000001</v>
      </c>
    </row>
    <row r="645" spans="1:2">
      <c r="A645" s="82">
        <v>1197.9550898000002</v>
      </c>
      <c r="B645" s="82">
        <v>10.067716360000002</v>
      </c>
    </row>
    <row r="646" spans="1:2">
      <c r="A646" s="82">
        <v>1216.2192271200001</v>
      </c>
      <c r="B646" s="82">
        <v>9.9695397100000029</v>
      </c>
    </row>
    <row r="647" spans="1:2">
      <c r="A647" s="82">
        <v>1219.3486178500002</v>
      </c>
      <c r="B647" s="82">
        <v>9.7193838900000031</v>
      </c>
    </row>
    <row r="648" spans="1:2">
      <c r="A648" s="82">
        <v>1221.8700045600001</v>
      </c>
      <c r="B648" s="82">
        <v>9.1764739100000021</v>
      </c>
    </row>
    <row r="649" spans="1:2">
      <c r="A649" s="82">
        <v>1224.4563158300002</v>
      </c>
      <c r="B649" s="82">
        <v>8.6010174700000022</v>
      </c>
    </row>
    <row r="650" spans="1:2">
      <c r="A650" s="82">
        <v>1226.8003760400002</v>
      </c>
      <c r="B650" s="82">
        <v>8.3623441900000017</v>
      </c>
    </row>
    <row r="651" spans="1:2">
      <c r="A651" s="82">
        <v>1226.8003760400002</v>
      </c>
      <c r="B651" s="82">
        <v>8.2892146300000018</v>
      </c>
    </row>
    <row r="652" spans="1:2">
      <c r="A652" s="82">
        <v>1231.7023411700002</v>
      </c>
      <c r="B652" s="82">
        <v>8.5154360200000028</v>
      </c>
    </row>
    <row r="653" spans="1:2">
      <c r="A653" s="82">
        <v>1234.08478719</v>
      </c>
      <c r="B653" s="82">
        <v>8.6408670400000034</v>
      </c>
    </row>
    <row r="654" spans="1:2">
      <c r="A654" s="82">
        <v>1236.4031230700002</v>
      </c>
      <c r="B654" s="82">
        <v>8.8929575800000009</v>
      </c>
    </row>
    <row r="655" spans="1:2">
      <c r="A655" s="82">
        <v>1238.6945824300001</v>
      </c>
      <c r="B655" s="82">
        <v>9.011130620000003</v>
      </c>
    </row>
    <row r="656" spans="1:2">
      <c r="A656" s="82">
        <v>1241.3025411000001</v>
      </c>
      <c r="B656" s="82">
        <v>9.1880989200000016</v>
      </c>
    </row>
    <row r="657" spans="1:2">
      <c r="A657" s="82">
        <v>1241.3025411000001</v>
      </c>
      <c r="B657" s="82">
        <v>9.5839010700000031</v>
      </c>
    </row>
    <row r="658" spans="1:2">
      <c r="A658" s="82">
        <v>1246.46691117</v>
      </c>
      <c r="B658" s="82">
        <v>9.838700870000002</v>
      </c>
    </row>
    <row r="659" spans="1:2">
      <c r="A659" s="82">
        <v>1253.5450374400002</v>
      </c>
      <c r="B659" s="82">
        <v>9.3407075300000031</v>
      </c>
    </row>
    <row r="660" spans="1:2">
      <c r="A660" s="82">
        <v>1256.1490887200002</v>
      </c>
      <c r="B660" s="82">
        <v>9.2333849500000014</v>
      </c>
    </row>
    <row r="661" spans="1:2">
      <c r="A661" s="82">
        <v>1258.8611643600002</v>
      </c>
      <c r="B661" s="82">
        <v>9.1340830400000019</v>
      </c>
    </row>
    <row r="662" spans="1:2">
      <c r="A662" s="82">
        <v>1261.3581011900001</v>
      </c>
      <c r="B662" s="82">
        <v>9.0208023600000011</v>
      </c>
    </row>
    <row r="663" spans="1:2">
      <c r="A663" s="82">
        <v>1261.3581011900001</v>
      </c>
      <c r="B663" s="82">
        <v>8.8387314400000019</v>
      </c>
    </row>
    <row r="664" spans="1:2">
      <c r="A664" s="82">
        <v>1266.6095216399999</v>
      </c>
      <c r="B664" s="82">
        <v>8.7745267100000017</v>
      </c>
    </row>
    <row r="665" spans="1:2">
      <c r="A665" s="82">
        <v>1269.04526992</v>
      </c>
      <c r="B665" s="82">
        <v>8.563810550000003</v>
      </c>
    </row>
    <row r="666" spans="1:2">
      <c r="A666" s="82">
        <v>1271.6858704599999</v>
      </c>
      <c r="B666" s="82">
        <v>8.2675279100000019</v>
      </c>
    </row>
    <row r="667" spans="1:2">
      <c r="A667" s="82">
        <v>1274.1657527900002</v>
      </c>
      <c r="B667" s="82">
        <v>8.1999569100000009</v>
      </c>
    </row>
    <row r="668" spans="1:2">
      <c r="A668" s="82">
        <v>1276.7697789900001</v>
      </c>
      <c r="B668" s="82">
        <v>8.3669663700000019</v>
      </c>
    </row>
    <row r="669" spans="1:2">
      <c r="A669" s="82">
        <v>1279.28085592</v>
      </c>
      <c r="B669" s="82">
        <v>8.5113156100000023</v>
      </c>
    </row>
    <row r="670" spans="1:2">
      <c r="A670" s="82">
        <v>1281.7418051100001</v>
      </c>
      <c r="B670" s="82">
        <v>8.6294884000000032</v>
      </c>
    </row>
    <row r="671" spans="1:2">
      <c r="A671" s="82">
        <v>1284.1934146400001</v>
      </c>
      <c r="B671" s="82">
        <v>8.7184287600000019</v>
      </c>
    </row>
    <row r="672" spans="1:2">
      <c r="A672" s="82">
        <v>1286.77819864</v>
      </c>
      <c r="B672" s="82">
        <v>9.0361766600000024</v>
      </c>
    </row>
    <row r="673" spans="1:2">
      <c r="A673" s="82">
        <v>1289.3033400100001</v>
      </c>
      <c r="B673" s="82">
        <v>9.1665754900000032</v>
      </c>
    </row>
    <row r="674" spans="1:2">
      <c r="A674" s="82">
        <v>1289.3033400100001</v>
      </c>
      <c r="B674" s="82">
        <v>9.4445784400000026</v>
      </c>
    </row>
    <row r="675" spans="1:2">
      <c r="A675" s="82">
        <v>1289.3033400100001</v>
      </c>
      <c r="B675" s="82">
        <v>9.3721892000000011</v>
      </c>
    </row>
    <row r="676" spans="1:2">
      <c r="A676" s="82">
        <v>1297.1054104300001</v>
      </c>
      <c r="B676" s="82">
        <v>9.1588661300000034</v>
      </c>
    </row>
    <row r="677" spans="1:2">
      <c r="A677" s="82">
        <v>1297.1054104300001</v>
      </c>
      <c r="B677" s="82">
        <v>8.9775237300000015</v>
      </c>
    </row>
    <row r="678" spans="1:2">
      <c r="A678" s="82">
        <v>1302.3947041900001</v>
      </c>
      <c r="B678" s="82">
        <v>8.7582600000000017</v>
      </c>
    </row>
    <row r="679" spans="1:2">
      <c r="A679" s="82">
        <v>1302.3947041900001</v>
      </c>
      <c r="B679" s="82">
        <v>8.5210368700000032</v>
      </c>
    </row>
    <row r="680" spans="1:2">
      <c r="A680" s="82">
        <v>1307.9513300600001</v>
      </c>
      <c r="B680" s="82">
        <v>8.3317854600000025</v>
      </c>
    </row>
    <row r="681" spans="1:2">
      <c r="A681" s="82">
        <v>1310.6814447200002</v>
      </c>
      <c r="B681" s="82">
        <v>8.1839454100000033</v>
      </c>
    </row>
    <row r="682" spans="1:2">
      <c r="A682" s="82">
        <v>1313.4515271500002</v>
      </c>
      <c r="B682" s="82">
        <v>8.043413720000002</v>
      </c>
    </row>
    <row r="683" spans="1:2">
      <c r="A683" s="82">
        <v>1315.9198149700001</v>
      </c>
      <c r="B683" s="82">
        <v>8.0078785600000018</v>
      </c>
    </row>
    <row r="684" spans="1:2">
      <c r="A684" s="82">
        <v>1315.9198149700001</v>
      </c>
      <c r="B684" s="82">
        <v>8.3743074800000024</v>
      </c>
    </row>
    <row r="685" spans="1:2">
      <c r="A685" s="82">
        <v>1320.95431136</v>
      </c>
      <c r="B685" s="82">
        <v>8.7250129200000011</v>
      </c>
    </row>
    <row r="686" spans="1:2">
      <c r="A686" s="82">
        <v>1323.58362171</v>
      </c>
      <c r="B686" s="82">
        <v>8.9402578700000017</v>
      </c>
    </row>
    <row r="687" spans="1:2">
      <c r="A687" s="82">
        <v>1325.93123294</v>
      </c>
      <c r="B687" s="82">
        <v>8.9802535500000022</v>
      </c>
    </row>
    <row r="688" spans="1:2">
      <c r="A688" s="82">
        <v>1333.4923909400002</v>
      </c>
      <c r="B688" s="82">
        <v>8.5856271000000017</v>
      </c>
    </row>
    <row r="689" spans="1:2">
      <c r="A689" s="82">
        <v>1336.04698549</v>
      </c>
      <c r="B689" s="82">
        <v>8.4299540300000011</v>
      </c>
    </row>
    <row r="690" spans="1:2">
      <c r="A690" s="82">
        <v>1338.5508159800002</v>
      </c>
      <c r="B690" s="82">
        <v>8.1180677700000032</v>
      </c>
    </row>
    <row r="691" spans="1:2">
      <c r="A691" s="82">
        <v>1341.1541386400002</v>
      </c>
      <c r="B691" s="82">
        <v>7.8152185400000018</v>
      </c>
    </row>
    <row r="692" spans="1:2">
      <c r="A692" s="82">
        <v>1343.5276495200001</v>
      </c>
      <c r="B692" s="82">
        <v>7.4943783100000019</v>
      </c>
    </row>
    <row r="693" spans="1:2">
      <c r="A693" s="82">
        <v>1345.9588148600001</v>
      </c>
      <c r="B693" s="82">
        <v>7.2154360900000025</v>
      </c>
    </row>
    <row r="694" spans="1:2">
      <c r="A694" s="82">
        <v>1348.43231891</v>
      </c>
      <c r="B694" s="82">
        <v>6.9280729200000017</v>
      </c>
    </row>
    <row r="695" spans="1:2">
      <c r="A695" s="82">
        <v>1351.0594573000001</v>
      </c>
      <c r="B695" s="82">
        <v>6.7872584100000015</v>
      </c>
    </row>
    <row r="696" spans="1:2">
      <c r="A696" s="82">
        <v>1353.56646901</v>
      </c>
      <c r="B696" s="82">
        <v>6.460782830000003</v>
      </c>
    </row>
    <row r="697" spans="1:2">
      <c r="A697" s="82">
        <v>1356.1073375400001</v>
      </c>
      <c r="B697" s="82">
        <v>6.3371222600000028</v>
      </c>
    </row>
    <row r="698" spans="1:2">
      <c r="A698" s="82">
        <v>1356.1073375400001</v>
      </c>
      <c r="B698" s="82">
        <v>6.2251447000000013</v>
      </c>
    </row>
    <row r="699" spans="1:2">
      <c r="A699" s="82">
        <v>1361.1639571600001</v>
      </c>
      <c r="B699" s="82">
        <v>6.5838214800000028</v>
      </c>
    </row>
    <row r="700" spans="1:2">
      <c r="A700" s="82">
        <v>1363.6914393900001</v>
      </c>
      <c r="B700" s="82">
        <v>7.0217147900000025</v>
      </c>
    </row>
    <row r="701" spans="1:2">
      <c r="A701" s="82">
        <v>1366.0020697800001</v>
      </c>
      <c r="B701" s="82">
        <v>7.3310742900000019</v>
      </c>
    </row>
    <row r="702" spans="1:2">
      <c r="A702" s="82">
        <v>1366.0020697800001</v>
      </c>
      <c r="B702" s="82">
        <v>7.5019464600000019</v>
      </c>
    </row>
    <row r="703" spans="1:2">
      <c r="A703" s="82">
        <v>1370.6837126200001</v>
      </c>
      <c r="B703" s="82">
        <v>7.2812764700000017</v>
      </c>
    </row>
    <row r="704" spans="1:2">
      <c r="A704" s="82">
        <v>1373.0198830500001</v>
      </c>
      <c r="B704" s="82">
        <v>7.0360375200000025</v>
      </c>
    </row>
    <row r="705" spans="1:2">
      <c r="A705" s="82">
        <v>1375.4470578800001</v>
      </c>
      <c r="B705" s="82">
        <v>6.8238817500000017</v>
      </c>
    </row>
    <row r="706" spans="1:2">
      <c r="A706" s="82">
        <v>1375.4470578800001</v>
      </c>
      <c r="B706" s="82">
        <v>6.6028022600000025</v>
      </c>
    </row>
    <row r="707" spans="1:2">
      <c r="A707" s="82">
        <v>1375.4470578800001</v>
      </c>
      <c r="B707" s="82">
        <v>6.315432460000002</v>
      </c>
    </row>
    <row r="708" spans="1:2">
      <c r="A708" s="82">
        <v>1382.1335178200002</v>
      </c>
      <c r="B708" s="82">
        <v>6.2087238800000026</v>
      </c>
    </row>
    <row r="709" spans="1:2">
      <c r="A709" s="82">
        <v>1384.51472784</v>
      </c>
      <c r="B709" s="82">
        <v>5.9519917500000012</v>
      </c>
    </row>
    <row r="710" spans="1:2">
      <c r="A710" s="82">
        <v>1386.9911255100001</v>
      </c>
      <c r="B710" s="82">
        <v>5.7406738900000018</v>
      </c>
    </row>
    <row r="711" spans="1:2">
      <c r="A711" s="82">
        <v>1389.4987156</v>
      </c>
      <c r="B711" s="82">
        <v>5.382306950000002</v>
      </c>
    </row>
    <row r="712" spans="1:2">
      <c r="A712" s="82">
        <v>1391.97680618</v>
      </c>
      <c r="B712" s="82">
        <v>4.8872919000000028</v>
      </c>
    </row>
    <row r="713" spans="1:2">
      <c r="A713" s="82">
        <v>1394.60207283</v>
      </c>
      <c r="B713" s="82">
        <v>4.5770680100000014</v>
      </c>
    </row>
    <row r="714" spans="1:2">
      <c r="A714" s="82">
        <v>1397.18053504</v>
      </c>
      <c r="B714" s="82">
        <v>4.4927023600000027</v>
      </c>
    </row>
    <row r="715" spans="1:2">
      <c r="A715" s="82">
        <v>1399.59456593</v>
      </c>
      <c r="B715" s="82">
        <v>4.2087473400000022</v>
      </c>
    </row>
    <row r="716" spans="1:2">
      <c r="A716" s="82">
        <v>1401.8372309000001</v>
      </c>
      <c r="B716" s="82">
        <v>4.2932677900000016</v>
      </c>
    </row>
    <row r="717" spans="1:2">
      <c r="A717" s="82">
        <v>1403.9803046100001</v>
      </c>
      <c r="B717" s="82">
        <v>4.4599041400000026</v>
      </c>
    </row>
    <row r="718" spans="1:2">
      <c r="A718" s="82">
        <v>1403.9803046100001</v>
      </c>
      <c r="B718" s="82">
        <v>4.1336822200000025</v>
      </c>
    </row>
    <row r="719" spans="1:2">
      <c r="A719" s="82">
        <v>1411.06721631</v>
      </c>
      <c r="B719" s="82">
        <v>3.7058493400000021</v>
      </c>
    </row>
    <row r="720" spans="1:2">
      <c r="A720" s="82">
        <v>1411.06721631</v>
      </c>
      <c r="B720" s="82">
        <v>3.6721879600000022</v>
      </c>
    </row>
    <row r="721" spans="1:2">
      <c r="A721" s="82">
        <v>1414.75386409</v>
      </c>
      <c r="B721" s="82">
        <v>3.8178145000000026</v>
      </c>
    </row>
    <row r="722" spans="1:2">
      <c r="A722" s="82">
        <v>1414.75386409</v>
      </c>
      <c r="B722" s="82">
        <v>3.9597039200000026</v>
      </c>
    </row>
    <row r="723" spans="1:2">
      <c r="A723" s="82">
        <v>1414.75386409</v>
      </c>
      <c r="B723" s="82">
        <v>4.1476669900000029</v>
      </c>
    </row>
    <row r="724" spans="1:2">
      <c r="A724" s="82">
        <v>1419.93204687</v>
      </c>
      <c r="B724" s="82">
        <v>4.2394525000000023</v>
      </c>
    </row>
    <row r="725" spans="1:2">
      <c r="A725" s="82">
        <v>1421.5266166400002</v>
      </c>
      <c r="B725" s="82">
        <v>4.3769864100000024</v>
      </c>
    </row>
    <row r="726" spans="1:2">
      <c r="A726" s="82">
        <v>1423.14829353</v>
      </c>
      <c r="B726" s="82">
        <v>4.5575069200000016</v>
      </c>
    </row>
    <row r="727" spans="1:2">
      <c r="A727" s="82">
        <v>1424.6595770900001</v>
      </c>
      <c r="B727" s="82">
        <v>4.5583354200000024</v>
      </c>
    </row>
    <row r="728" spans="1:2">
      <c r="A728" s="82">
        <v>1426.1847470700002</v>
      </c>
      <c r="B728" s="82">
        <v>4.4863323500000014</v>
      </c>
    </row>
    <row r="729" spans="1:2">
      <c r="A729" s="82">
        <v>1427.6883242000001</v>
      </c>
      <c r="B729" s="82">
        <v>4.6344060100000029</v>
      </c>
    </row>
    <row r="730" spans="1:2">
      <c r="A730" s="82">
        <v>1428.91872048</v>
      </c>
      <c r="B730" s="82">
        <v>4.5583354200000024</v>
      </c>
    </row>
    <row r="731" spans="1:2">
      <c r="A731" s="82">
        <v>1428.91872048</v>
      </c>
      <c r="B731" s="82">
        <v>4.7418006700000017</v>
      </c>
    </row>
    <row r="732" spans="1:2">
      <c r="A732" s="82">
        <v>1433.7246037700002</v>
      </c>
      <c r="B732" s="82">
        <v>4.8810671500000016</v>
      </c>
    </row>
    <row r="733" spans="1:2">
      <c r="A733" s="82">
        <v>1434.8069061400001</v>
      </c>
      <c r="B733" s="82">
        <v>4.8843984400000018</v>
      </c>
    </row>
    <row r="734" spans="1:2">
      <c r="A734" s="82">
        <v>1435.7853429000002</v>
      </c>
      <c r="B734" s="82">
        <v>4.9999121800000026</v>
      </c>
    </row>
    <row r="735" spans="1:2">
      <c r="A735" s="82">
        <v>1435.7853429000002</v>
      </c>
      <c r="B735" s="82">
        <v>5.0984951400000025</v>
      </c>
    </row>
    <row r="736" spans="1:2">
      <c r="A736" s="82">
        <v>1437.9575250400001</v>
      </c>
      <c r="B736" s="82">
        <v>5.0712437400000017</v>
      </c>
    </row>
    <row r="737" spans="1:2">
      <c r="A737" s="82">
        <v>1438.9669200600001</v>
      </c>
      <c r="B737" s="82">
        <v>5.1770834300000015</v>
      </c>
    </row>
    <row r="738" spans="1:2">
      <c r="A738" s="82">
        <v>1439.96966868</v>
      </c>
      <c r="B738" s="82">
        <v>5.2415166000000024</v>
      </c>
    </row>
    <row r="739" spans="1:2">
      <c r="A739" s="82">
        <v>1440.93426935</v>
      </c>
      <c r="B739" s="82">
        <v>5.1901713700000016</v>
      </c>
    </row>
    <row r="740" spans="1:2">
      <c r="A740" s="82">
        <v>1441.7263868300001</v>
      </c>
      <c r="B740" s="82">
        <v>5.2054365400000027</v>
      </c>
    </row>
    <row r="741" spans="1:2">
      <c r="A741" s="82">
        <v>1444.1866417400001</v>
      </c>
      <c r="B741" s="82">
        <v>5.5562385100000018</v>
      </c>
    </row>
    <row r="742" spans="1:2">
      <c r="A742" s="82">
        <v>1444.9063723700001</v>
      </c>
      <c r="B742" s="82">
        <v>5.7409738800000021</v>
      </c>
    </row>
    <row r="743" spans="1:2">
      <c r="A743" s="82">
        <v>1445.5907137300001</v>
      </c>
      <c r="B743" s="82">
        <v>5.9062562300000021</v>
      </c>
    </row>
    <row r="744" spans="1:2">
      <c r="A744" s="82">
        <v>1446.4213289000002</v>
      </c>
      <c r="B744" s="82">
        <v>6.0986421400000026</v>
      </c>
    </row>
    <row r="745" spans="1:2">
      <c r="A745" s="82">
        <v>1447.2242813</v>
      </c>
      <c r="B745" s="82">
        <v>6.3161066700000017</v>
      </c>
    </row>
    <row r="746" spans="1:2">
      <c r="A746" s="82">
        <v>1448.02049498</v>
      </c>
      <c r="B746" s="82">
        <v>6.3161066700000017</v>
      </c>
    </row>
    <row r="747" spans="1:2">
      <c r="A747" s="82">
        <v>1448.9416634300001</v>
      </c>
      <c r="B747" s="82">
        <v>6.3433153600000018</v>
      </c>
    </row>
    <row r="748" spans="1:2">
      <c r="A748" s="82">
        <v>1449.78749096</v>
      </c>
      <c r="B748" s="82">
        <v>6.4839837100000022</v>
      </c>
    </row>
    <row r="749" spans="1:2">
      <c r="A749" s="82">
        <v>1450.61730874</v>
      </c>
      <c r="B749" s="82">
        <v>6.4838662900000017</v>
      </c>
    </row>
    <row r="750" spans="1:2">
      <c r="A750" s="82">
        <v>1451.4446430100002</v>
      </c>
      <c r="B750" s="82">
        <v>6.4838662900000017</v>
      </c>
    </row>
    <row r="751" spans="1:2">
      <c r="A751" s="82">
        <v>1452.3046559900001</v>
      </c>
      <c r="B751" s="82">
        <v>6.3774166600000015</v>
      </c>
    </row>
    <row r="752" spans="1:2">
      <c r="A752" s="82">
        <v>1453.0727905400001</v>
      </c>
      <c r="B752" s="82">
        <v>6.4430388500000024</v>
      </c>
    </row>
    <row r="753" spans="1:2">
      <c r="A753" s="82">
        <v>1453.9643182900002</v>
      </c>
      <c r="B753" s="82">
        <v>6.4516273100000028</v>
      </c>
    </row>
    <row r="754" spans="1:2">
      <c r="A754" s="82">
        <v>1454.7153800900001</v>
      </c>
      <c r="B754" s="82">
        <v>6.4106824700000029</v>
      </c>
    </row>
    <row r="755" spans="1:2">
      <c r="A755" s="82">
        <v>1455.5095087</v>
      </c>
      <c r="B755" s="82">
        <v>6.3774166600000015</v>
      </c>
    </row>
    <row r="756" spans="1:2">
      <c r="A756" s="82">
        <v>1456.1593903600001</v>
      </c>
      <c r="B756" s="82">
        <v>6.3448761900000026</v>
      </c>
    </row>
    <row r="757" spans="1:2">
      <c r="A757" s="82">
        <v>1457.0032065800001</v>
      </c>
      <c r="B757" s="82">
        <v>6.2215393400000014</v>
      </c>
    </row>
    <row r="758" spans="1:2">
      <c r="A758" s="82">
        <v>1459.52488885</v>
      </c>
      <c r="B758" s="82">
        <v>6.4764919300000017</v>
      </c>
    </row>
    <row r="759" spans="1:2">
      <c r="A759" s="82">
        <v>1460.10911248</v>
      </c>
      <c r="B759" s="82">
        <v>6.5187048600000015</v>
      </c>
    </row>
    <row r="760" spans="1:2">
      <c r="A760" s="82">
        <v>1460.73703082</v>
      </c>
      <c r="B760" s="82">
        <v>6.7360346000000018</v>
      </c>
    </row>
    <row r="761" spans="1:2">
      <c r="A761" s="82">
        <v>1461.6723167100001</v>
      </c>
      <c r="B761" s="82">
        <v>6.975756920000002</v>
      </c>
    </row>
    <row r="762" spans="1:2">
      <c r="A762" s="82">
        <v>1462.4047821200002</v>
      </c>
      <c r="B762" s="82">
        <v>6.9152090400000024</v>
      </c>
    </row>
    <row r="763" spans="1:2">
      <c r="A763" s="82">
        <v>1463.09221927</v>
      </c>
      <c r="B763" s="82">
        <v>6.9160829600000024</v>
      </c>
    </row>
    <row r="764" spans="1:2">
      <c r="A764" s="82">
        <v>1463.7709739700001</v>
      </c>
      <c r="B764" s="82">
        <v>7.0513477000000027</v>
      </c>
    </row>
    <row r="765" spans="1:2">
      <c r="A765" s="82">
        <v>1464.4608630300002</v>
      </c>
      <c r="B765" s="82">
        <v>7.1337044500000015</v>
      </c>
    </row>
    <row r="766" spans="1:2">
      <c r="A766" s="82">
        <v>1465.02636381</v>
      </c>
      <c r="B766" s="82">
        <v>7.2407449500000016</v>
      </c>
    </row>
    <row r="767" spans="1:2">
      <c r="A767" s="82">
        <v>1489.02636381</v>
      </c>
      <c r="B767" s="82">
        <v>15.4</v>
      </c>
    </row>
    <row r="768" spans="1:2">
      <c r="A768" s="82">
        <v>1532.1670038100001</v>
      </c>
      <c r="B768" s="82">
        <v>35</v>
      </c>
    </row>
  </sheetData>
  <mergeCells count="4">
    <mergeCell ref="A33:M33"/>
    <mergeCell ref="O33:P33"/>
    <mergeCell ref="R33:S33"/>
    <mergeCell ref="O39:P39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93"/>
  <sheetViews>
    <sheetView topLeftCell="A3" zoomScaleNormal="100" workbookViewId="0">
      <selection activeCell="Q12" sqref="Q12"/>
    </sheetView>
  </sheetViews>
  <sheetFormatPr defaultRowHeight="12.75"/>
  <cols>
    <col min="1" max="7" width="9.140625" style="96"/>
    <col min="8" max="8" width="10.85546875" style="96" bestFit="1" customWidth="1"/>
    <col min="9" max="13" width="9.140625" style="96"/>
    <col min="14" max="14" width="32" style="96" bestFit="1" customWidth="1"/>
    <col min="15" max="16384" width="9.140625" style="96"/>
  </cols>
  <sheetData>
    <row r="1" spans="1:1" ht="18">
      <c r="A1" s="95" t="s">
        <v>199</v>
      </c>
    </row>
    <row r="2" spans="1:1" ht="14.25">
      <c r="A2" s="133" t="s">
        <v>200</v>
      </c>
    </row>
    <row r="38" spans="1:15" ht="15">
      <c r="A38" s="134" t="s">
        <v>201</v>
      </c>
      <c r="B38" s="134"/>
      <c r="D38" s="134" t="s">
        <v>202</v>
      </c>
      <c r="E38" s="134"/>
      <c r="H38" s="137" t="s">
        <v>207</v>
      </c>
      <c r="I38" s="138" t="s">
        <v>51</v>
      </c>
      <c r="J38" s="82"/>
      <c r="K38" s="82"/>
      <c r="L38" s="82"/>
      <c r="N38" s="97" t="s">
        <v>211</v>
      </c>
      <c r="O38" s="96">
        <v>9.56</v>
      </c>
    </row>
    <row r="39" spans="1:15" ht="15">
      <c r="A39" s="135" t="s">
        <v>203</v>
      </c>
      <c r="H39" s="82"/>
      <c r="I39" s="82"/>
      <c r="J39" s="138"/>
      <c r="K39" s="139"/>
      <c r="L39" s="139"/>
      <c r="N39" s="141" t="s">
        <v>212</v>
      </c>
    </row>
    <row r="40" spans="1:15" ht="27" thickBot="1">
      <c r="A40" s="136" t="s">
        <v>71</v>
      </c>
      <c r="B40" s="136" t="s">
        <v>68</v>
      </c>
      <c r="D40" s="136" t="s">
        <v>204</v>
      </c>
      <c r="E40" s="136" t="s">
        <v>2</v>
      </c>
      <c r="H40" s="140" t="s">
        <v>208</v>
      </c>
      <c r="I40" s="140" t="s">
        <v>142</v>
      </c>
      <c r="J40" s="140" t="s">
        <v>209</v>
      </c>
      <c r="K40" s="140" t="s">
        <v>210</v>
      </c>
      <c r="L40" s="140" t="s">
        <v>23</v>
      </c>
      <c r="N40" s="162" t="s">
        <v>35</v>
      </c>
      <c r="O40" s="162"/>
    </row>
    <row r="41" spans="1:15" ht="15">
      <c r="A41" s="96">
        <v>0</v>
      </c>
      <c r="B41" s="96">
        <v>20</v>
      </c>
      <c r="D41" s="96">
        <v>0</v>
      </c>
      <c r="E41" s="96">
        <v>25</v>
      </c>
      <c r="F41" s="96" t="s">
        <v>205</v>
      </c>
      <c r="H41" s="82">
        <v>67</v>
      </c>
      <c r="I41" s="82">
        <v>40</v>
      </c>
      <c r="J41" s="82">
        <f>H41</f>
        <v>67</v>
      </c>
      <c r="K41" s="82"/>
      <c r="L41" s="82"/>
      <c r="N41" s="1" t="s">
        <v>33</v>
      </c>
      <c r="O41" s="3">
        <v>1.54</v>
      </c>
    </row>
    <row r="42" spans="1:15" ht="15">
      <c r="A42" s="96">
        <v>20</v>
      </c>
      <c r="B42" s="96">
        <v>6</v>
      </c>
      <c r="D42" s="96">
        <v>0</v>
      </c>
      <c r="E42" s="96">
        <v>20.5</v>
      </c>
      <c r="F42" s="96" t="s">
        <v>206</v>
      </c>
      <c r="H42" s="82">
        <v>75</v>
      </c>
      <c r="I42" s="82">
        <v>30.6</v>
      </c>
      <c r="J42" s="82">
        <f t="shared" ref="J42:J77" si="0">H42</f>
        <v>75</v>
      </c>
      <c r="K42" s="82">
        <f t="shared" ref="K42:K77" si="1">25-I42</f>
        <v>-5.6000000000000014</v>
      </c>
      <c r="L42" s="82"/>
      <c r="N42" s="4" t="s">
        <v>34</v>
      </c>
      <c r="O42" s="6">
        <v>0</v>
      </c>
    </row>
    <row r="43" spans="1:15" ht="15">
      <c r="A43" s="96">
        <v>40</v>
      </c>
      <c r="B43" s="96">
        <v>5</v>
      </c>
      <c r="D43" s="96">
        <f>113.75-3.5</f>
        <v>110.25</v>
      </c>
      <c r="E43" s="96">
        <v>20.5</v>
      </c>
      <c r="H43" s="82">
        <v>93</v>
      </c>
      <c r="I43" s="82">
        <v>34.1</v>
      </c>
      <c r="J43" s="82">
        <f t="shared" si="0"/>
        <v>93</v>
      </c>
      <c r="K43" s="82">
        <f t="shared" si="1"/>
        <v>-9.1000000000000014</v>
      </c>
      <c r="L43" s="82"/>
      <c r="N43" s="13" t="s">
        <v>0</v>
      </c>
      <c r="O43" s="6">
        <v>1.7</v>
      </c>
    </row>
    <row r="44" spans="1:15" ht="15">
      <c r="A44" s="96">
        <v>60</v>
      </c>
      <c r="B44" s="96">
        <v>2</v>
      </c>
      <c r="D44" s="96">
        <v>110.25</v>
      </c>
      <c r="E44" s="96">
        <v>17</v>
      </c>
      <c r="H44" s="82">
        <v>115</v>
      </c>
      <c r="I44" s="82">
        <v>35.700000000000003</v>
      </c>
      <c r="J44" s="82">
        <f t="shared" si="0"/>
        <v>115</v>
      </c>
      <c r="K44" s="82">
        <f t="shared" si="1"/>
        <v>-10.700000000000003</v>
      </c>
      <c r="L44" s="82"/>
      <c r="N44" s="13" t="s">
        <v>1</v>
      </c>
      <c r="O44" s="6">
        <v>-0.5</v>
      </c>
    </row>
    <row r="45" spans="1:15" ht="15.75" thickBot="1">
      <c r="A45" s="96">
        <v>80</v>
      </c>
      <c r="B45" s="96">
        <v>0</v>
      </c>
      <c r="D45" s="96">
        <f>113.75-1</f>
        <v>112.75</v>
      </c>
      <c r="E45" s="96">
        <v>17</v>
      </c>
      <c r="H45" s="82">
        <v>146</v>
      </c>
      <c r="I45" s="82">
        <v>33.799999999999997</v>
      </c>
      <c r="J45" s="82">
        <f t="shared" si="0"/>
        <v>146</v>
      </c>
      <c r="K45" s="82">
        <f t="shared" si="1"/>
        <v>-8.7999999999999972</v>
      </c>
      <c r="L45" s="82"/>
      <c r="N45" s="14" t="s">
        <v>191</v>
      </c>
      <c r="O45" s="119"/>
    </row>
    <row r="46" spans="1:15" ht="15">
      <c r="A46" s="96">
        <v>100</v>
      </c>
      <c r="B46" s="96">
        <v>-2</v>
      </c>
      <c r="D46" s="96">
        <v>112.75</v>
      </c>
      <c r="E46" s="96">
        <v>-170</v>
      </c>
      <c r="H46" s="82">
        <v>164</v>
      </c>
      <c r="I46" s="82">
        <v>34</v>
      </c>
      <c r="J46" s="82">
        <f t="shared" si="0"/>
        <v>164</v>
      </c>
      <c r="K46" s="82">
        <f t="shared" si="1"/>
        <v>-9</v>
      </c>
      <c r="L46" s="82"/>
    </row>
    <row r="47" spans="1:15" ht="15">
      <c r="A47" s="96">
        <v>120</v>
      </c>
      <c r="B47" s="96">
        <v>-3</v>
      </c>
      <c r="D47" s="96">
        <v>114.75</v>
      </c>
      <c r="E47" s="96">
        <v>-170</v>
      </c>
      <c r="H47" s="82">
        <v>190</v>
      </c>
      <c r="I47" s="82">
        <v>33.700000000000003</v>
      </c>
      <c r="J47" s="82">
        <f t="shared" si="0"/>
        <v>190</v>
      </c>
      <c r="K47" s="82">
        <f t="shared" si="1"/>
        <v>-8.7000000000000028</v>
      </c>
      <c r="L47" s="82"/>
    </row>
    <row r="48" spans="1:15" ht="15">
      <c r="A48" s="96">
        <v>140</v>
      </c>
      <c r="B48" s="96">
        <v>-3.8</v>
      </c>
      <c r="D48" s="96">
        <v>114.75</v>
      </c>
      <c r="E48" s="96">
        <v>17</v>
      </c>
      <c r="H48" s="82">
        <v>208</v>
      </c>
      <c r="I48" s="82">
        <v>34</v>
      </c>
      <c r="J48" s="82">
        <f t="shared" si="0"/>
        <v>208</v>
      </c>
      <c r="K48" s="82">
        <f t="shared" si="1"/>
        <v>-9</v>
      </c>
      <c r="L48" s="82"/>
    </row>
    <row r="49" spans="1:12" ht="15">
      <c r="A49" s="96">
        <v>160</v>
      </c>
      <c r="B49" s="96">
        <v>-4.5</v>
      </c>
      <c r="D49" s="96">
        <f>113.75+2</f>
        <v>115.75</v>
      </c>
      <c r="E49" s="96">
        <v>17</v>
      </c>
      <c r="H49" s="82">
        <v>226</v>
      </c>
      <c r="I49" s="82">
        <v>35.700000000000003</v>
      </c>
      <c r="J49" s="82">
        <f t="shared" si="0"/>
        <v>226</v>
      </c>
      <c r="K49" s="82">
        <f t="shared" si="1"/>
        <v>-10.700000000000003</v>
      </c>
      <c r="L49" s="82"/>
    </row>
    <row r="50" spans="1:12" ht="15">
      <c r="A50" s="96">
        <v>180</v>
      </c>
      <c r="B50" s="96">
        <v>-5.5</v>
      </c>
      <c r="D50" s="96">
        <v>115.75</v>
      </c>
      <c r="E50" s="96">
        <v>20.5</v>
      </c>
      <c r="H50" s="82">
        <v>234</v>
      </c>
      <c r="I50" s="82">
        <v>34.9</v>
      </c>
      <c r="J50" s="82">
        <f t="shared" si="0"/>
        <v>234</v>
      </c>
      <c r="K50" s="82">
        <f t="shared" si="1"/>
        <v>-9.8999999999999986</v>
      </c>
      <c r="L50" s="82"/>
    </row>
    <row r="51" spans="1:12" ht="15">
      <c r="A51" s="96">
        <v>200</v>
      </c>
      <c r="B51" s="96">
        <v>-7</v>
      </c>
      <c r="D51" s="96">
        <f>D43+115</f>
        <v>225.25</v>
      </c>
      <c r="E51" s="96">
        <f>E43</f>
        <v>20.5</v>
      </c>
      <c r="H51" s="82">
        <v>261</v>
      </c>
      <c r="I51" s="82">
        <v>33.6</v>
      </c>
      <c r="J51" s="82">
        <f t="shared" si="0"/>
        <v>261</v>
      </c>
      <c r="K51" s="82">
        <f t="shared" si="1"/>
        <v>-8.6000000000000014</v>
      </c>
      <c r="L51" s="82"/>
    </row>
    <row r="52" spans="1:12" ht="15">
      <c r="A52" s="96">
        <v>220</v>
      </c>
      <c r="B52" s="96">
        <v>-9</v>
      </c>
      <c r="D52" s="96">
        <f t="shared" ref="D52:D90" si="2">D44+115</f>
        <v>225.25</v>
      </c>
      <c r="E52" s="96">
        <f t="shared" ref="E52:E91" si="3">E44</f>
        <v>17</v>
      </c>
      <c r="H52" s="82">
        <v>279</v>
      </c>
      <c r="I52" s="82">
        <v>33.6</v>
      </c>
      <c r="J52" s="82">
        <f t="shared" si="0"/>
        <v>279</v>
      </c>
      <c r="K52" s="82">
        <f t="shared" si="1"/>
        <v>-8.6000000000000014</v>
      </c>
      <c r="L52" s="82"/>
    </row>
    <row r="53" spans="1:12" ht="15">
      <c r="A53" s="96">
        <v>240</v>
      </c>
      <c r="B53" s="96">
        <v>-12</v>
      </c>
      <c r="D53" s="96">
        <f t="shared" si="2"/>
        <v>227.75</v>
      </c>
      <c r="E53" s="96">
        <f t="shared" si="3"/>
        <v>17</v>
      </c>
      <c r="H53" s="82">
        <v>296</v>
      </c>
      <c r="I53" s="82">
        <v>33.5</v>
      </c>
      <c r="J53" s="82">
        <f t="shared" si="0"/>
        <v>296</v>
      </c>
      <c r="K53" s="82">
        <f t="shared" si="1"/>
        <v>-8.5</v>
      </c>
      <c r="L53" s="82"/>
    </row>
    <row r="54" spans="1:12" ht="15">
      <c r="A54" s="96">
        <v>260</v>
      </c>
      <c r="B54" s="96">
        <v>-14</v>
      </c>
      <c r="D54" s="96">
        <f t="shared" si="2"/>
        <v>227.75</v>
      </c>
      <c r="E54" s="96">
        <f t="shared" si="3"/>
        <v>-170</v>
      </c>
      <c r="H54" s="82">
        <v>323</v>
      </c>
      <c r="I54" s="82">
        <v>33.299999999999997</v>
      </c>
      <c r="J54" s="82">
        <f t="shared" si="0"/>
        <v>323</v>
      </c>
      <c r="K54" s="82">
        <f t="shared" si="1"/>
        <v>-8.2999999999999972</v>
      </c>
      <c r="L54" s="82"/>
    </row>
    <row r="55" spans="1:12" ht="15">
      <c r="A55" s="96">
        <v>280</v>
      </c>
      <c r="B55" s="96">
        <v>-15</v>
      </c>
      <c r="D55" s="96">
        <f t="shared" si="2"/>
        <v>229.75</v>
      </c>
      <c r="E55" s="96">
        <f t="shared" si="3"/>
        <v>-170</v>
      </c>
      <c r="H55" s="82">
        <v>340</v>
      </c>
      <c r="I55" s="82">
        <v>36.299999999999997</v>
      </c>
      <c r="J55" s="82">
        <f t="shared" si="0"/>
        <v>340</v>
      </c>
      <c r="K55" s="82">
        <f t="shared" si="1"/>
        <v>-11.299999999999997</v>
      </c>
      <c r="L55" s="82"/>
    </row>
    <row r="56" spans="1:12" ht="15">
      <c r="A56" s="96">
        <v>300</v>
      </c>
      <c r="B56" s="96">
        <v>-17</v>
      </c>
      <c r="D56" s="96">
        <f t="shared" si="2"/>
        <v>229.75</v>
      </c>
      <c r="E56" s="96">
        <f t="shared" si="3"/>
        <v>17</v>
      </c>
      <c r="H56" s="82">
        <v>349</v>
      </c>
      <c r="I56" s="82">
        <v>36.299999999999997</v>
      </c>
      <c r="J56" s="82">
        <f t="shared" si="0"/>
        <v>349</v>
      </c>
      <c r="K56" s="82">
        <f t="shared" si="1"/>
        <v>-11.299999999999997</v>
      </c>
      <c r="L56" s="82"/>
    </row>
    <row r="57" spans="1:12" ht="15">
      <c r="A57" s="96">
        <v>320</v>
      </c>
      <c r="B57" s="96">
        <v>-18</v>
      </c>
      <c r="D57" s="96">
        <f t="shared" si="2"/>
        <v>230.75</v>
      </c>
      <c r="E57" s="96">
        <f t="shared" si="3"/>
        <v>17</v>
      </c>
      <c r="H57" s="82">
        <v>367</v>
      </c>
      <c r="I57" s="82">
        <v>34.799999999999997</v>
      </c>
      <c r="J57" s="82">
        <f t="shared" si="0"/>
        <v>367</v>
      </c>
      <c r="K57" s="82">
        <f t="shared" si="1"/>
        <v>-9.7999999999999972</v>
      </c>
      <c r="L57" s="82"/>
    </row>
    <row r="58" spans="1:12" ht="15">
      <c r="A58" s="96">
        <v>340</v>
      </c>
      <c r="B58" s="96">
        <v>-18</v>
      </c>
      <c r="D58" s="96">
        <f t="shared" si="2"/>
        <v>230.75</v>
      </c>
      <c r="E58" s="96">
        <f t="shared" si="3"/>
        <v>20.5</v>
      </c>
      <c r="H58" s="82">
        <v>394</v>
      </c>
      <c r="I58" s="82">
        <v>37.5</v>
      </c>
      <c r="J58" s="82">
        <f t="shared" si="0"/>
        <v>394</v>
      </c>
      <c r="K58" s="82">
        <f t="shared" si="1"/>
        <v>-12.5</v>
      </c>
      <c r="L58" s="82"/>
    </row>
    <row r="59" spans="1:12" ht="15">
      <c r="A59" s="96">
        <v>360</v>
      </c>
      <c r="B59" s="96">
        <v>-19</v>
      </c>
      <c r="D59" s="96">
        <f t="shared" si="2"/>
        <v>340.25</v>
      </c>
      <c r="E59" s="96">
        <f t="shared" si="3"/>
        <v>20.5</v>
      </c>
      <c r="H59" s="82">
        <v>411</v>
      </c>
      <c r="I59" s="82">
        <v>38.799999999999997</v>
      </c>
      <c r="J59" s="82">
        <f t="shared" si="0"/>
        <v>411</v>
      </c>
      <c r="K59" s="82">
        <f t="shared" si="1"/>
        <v>-13.799999999999997</v>
      </c>
      <c r="L59" s="82"/>
    </row>
    <row r="60" spans="1:12" ht="15">
      <c r="A60" s="96">
        <v>380</v>
      </c>
      <c r="B60" s="96">
        <v>-21</v>
      </c>
      <c r="D60" s="96">
        <f t="shared" si="2"/>
        <v>340.25</v>
      </c>
      <c r="E60" s="96">
        <f t="shared" si="3"/>
        <v>17</v>
      </c>
      <c r="H60" s="82">
        <v>437</v>
      </c>
      <c r="I60" s="82">
        <v>38.4</v>
      </c>
      <c r="J60" s="82">
        <f t="shared" si="0"/>
        <v>437</v>
      </c>
      <c r="K60" s="82">
        <f t="shared" si="1"/>
        <v>-13.399999999999999</v>
      </c>
      <c r="L60" s="82"/>
    </row>
    <row r="61" spans="1:12" ht="15">
      <c r="A61" s="96">
        <v>400</v>
      </c>
      <c r="B61" s="96">
        <v>-22.5</v>
      </c>
      <c r="D61" s="96">
        <f t="shared" si="2"/>
        <v>342.75</v>
      </c>
      <c r="E61" s="96">
        <f t="shared" si="3"/>
        <v>17</v>
      </c>
      <c r="H61" s="82">
        <v>456</v>
      </c>
      <c r="I61" s="82">
        <v>40.700000000000003</v>
      </c>
      <c r="J61" s="82">
        <f t="shared" si="0"/>
        <v>456</v>
      </c>
      <c r="K61" s="82">
        <f t="shared" si="1"/>
        <v>-15.700000000000003</v>
      </c>
      <c r="L61" s="82"/>
    </row>
    <row r="62" spans="1:12" ht="15">
      <c r="A62" s="96">
        <v>420</v>
      </c>
      <c r="B62" s="96">
        <v>-23</v>
      </c>
      <c r="D62" s="96">
        <f t="shared" si="2"/>
        <v>342.75</v>
      </c>
      <c r="E62" s="96">
        <f t="shared" si="3"/>
        <v>-170</v>
      </c>
      <c r="H62" s="82">
        <v>464</v>
      </c>
      <c r="I62" s="82">
        <v>42</v>
      </c>
      <c r="J62" s="82">
        <f t="shared" si="0"/>
        <v>464</v>
      </c>
      <c r="K62" s="82">
        <f t="shared" si="1"/>
        <v>-17</v>
      </c>
      <c r="L62" s="82"/>
    </row>
    <row r="63" spans="1:12" ht="15">
      <c r="A63" s="96">
        <v>440</v>
      </c>
      <c r="B63" s="96">
        <v>-24</v>
      </c>
      <c r="D63" s="96">
        <f t="shared" si="2"/>
        <v>344.75</v>
      </c>
      <c r="E63" s="96">
        <f t="shared" si="3"/>
        <v>-170</v>
      </c>
      <c r="H63" s="82">
        <v>482</v>
      </c>
      <c r="I63" s="82">
        <v>43.2</v>
      </c>
      <c r="J63" s="82">
        <f t="shared" si="0"/>
        <v>482</v>
      </c>
      <c r="K63" s="82">
        <f t="shared" si="1"/>
        <v>-18.200000000000003</v>
      </c>
      <c r="L63" s="82"/>
    </row>
    <row r="64" spans="1:12" ht="15">
      <c r="A64" s="96">
        <v>460</v>
      </c>
      <c r="B64" s="96">
        <v>-24</v>
      </c>
      <c r="D64" s="96">
        <f t="shared" si="2"/>
        <v>344.75</v>
      </c>
      <c r="E64" s="96">
        <f t="shared" si="3"/>
        <v>17</v>
      </c>
      <c r="H64" s="82">
        <v>500</v>
      </c>
      <c r="I64" s="82">
        <v>43</v>
      </c>
      <c r="J64" s="82">
        <f t="shared" si="0"/>
        <v>500</v>
      </c>
      <c r="K64" s="82">
        <f t="shared" si="1"/>
        <v>-18</v>
      </c>
      <c r="L64" s="82"/>
    </row>
    <row r="65" spans="1:12" ht="15">
      <c r="A65" s="96">
        <v>480</v>
      </c>
      <c r="B65" s="96">
        <v>-23</v>
      </c>
      <c r="D65" s="96">
        <f t="shared" si="2"/>
        <v>345.75</v>
      </c>
      <c r="E65" s="96">
        <f t="shared" si="3"/>
        <v>17</v>
      </c>
      <c r="H65" s="82">
        <v>517</v>
      </c>
      <c r="I65" s="82">
        <v>43.4</v>
      </c>
      <c r="J65" s="82">
        <f t="shared" si="0"/>
        <v>517</v>
      </c>
      <c r="K65" s="82">
        <f t="shared" si="1"/>
        <v>-18.399999999999999</v>
      </c>
      <c r="L65" s="82"/>
    </row>
    <row r="66" spans="1:12" ht="15">
      <c r="A66" s="96">
        <v>500</v>
      </c>
      <c r="B66" s="96">
        <v>-22</v>
      </c>
      <c r="D66" s="96">
        <f t="shared" si="2"/>
        <v>345.75</v>
      </c>
      <c r="E66" s="96">
        <f t="shared" si="3"/>
        <v>20.5</v>
      </c>
      <c r="H66" s="82">
        <v>535</v>
      </c>
      <c r="I66" s="82">
        <v>44.8</v>
      </c>
      <c r="J66" s="82">
        <f t="shared" si="0"/>
        <v>535</v>
      </c>
      <c r="K66" s="82">
        <f t="shared" si="1"/>
        <v>-19.799999999999997</v>
      </c>
      <c r="L66" s="82"/>
    </row>
    <row r="67" spans="1:12" ht="15">
      <c r="A67" s="96">
        <v>520</v>
      </c>
      <c r="B67" s="96">
        <v>-22</v>
      </c>
      <c r="D67" s="96">
        <f t="shared" si="2"/>
        <v>455.25</v>
      </c>
      <c r="E67" s="96">
        <f t="shared" si="3"/>
        <v>20.5</v>
      </c>
      <c r="H67" s="82">
        <v>553</v>
      </c>
      <c r="I67" s="82">
        <v>46</v>
      </c>
      <c r="J67" s="82">
        <f t="shared" si="0"/>
        <v>553</v>
      </c>
      <c r="K67" s="82">
        <f t="shared" si="1"/>
        <v>-21</v>
      </c>
      <c r="L67" s="82"/>
    </row>
    <row r="68" spans="1:12" ht="15">
      <c r="A68" s="96">
        <v>540</v>
      </c>
      <c r="B68" s="96">
        <v>-22.5</v>
      </c>
      <c r="D68" s="96">
        <f t="shared" si="2"/>
        <v>455.25</v>
      </c>
      <c r="E68" s="96">
        <f t="shared" si="3"/>
        <v>17</v>
      </c>
      <c r="H68" s="82">
        <v>571</v>
      </c>
      <c r="I68" s="82">
        <v>47.5</v>
      </c>
      <c r="J68" s="82">
        <f t="shared" si="0"/>
        <v>571</v>
      </c>
      <c r="K68" s="82">
        <f t="shared" si="1"/>
        <v>-22.5</v>
      </c>
      <c r="L68" s="82"/>
    </row>
    <row r="69" spans="1:12" ht="15">
      <c r="A69" s="96">
        <v>560</v>
      </c>
      <c r="B69" s="96">
        <v>-22.5</v>
      </c>
      <c r="D69" s="96">
        <f>D61+115</f>
        <v>457.75</v>
      </c>
      <c r="E69" s="96">
        <f>E61</f>
        <v>17</v>
      </c>
      <c r="H69" s="82">
        <v>580</v>
      </c>
      <c r="I69" s="82">
        <v>48.6</v>
      </c>
      <c r="J69" s="82">
        <f t="shared" si="0"/>
        <v>580</v>
      </c>
      <c r="K69" s="82">
        <f t="shared" si="1"/>
        <v>-23.6</v>
      </c>
      <c r="L69" s="82"/>
    </row>
    <row r="70" spans="1:12" ht="15">
      <c r="A70" s="96">
        <v>580</v>
      </c>
      <c r="B70" s="96">
        <v>-23</v>
      </c>
      <c r="D70" s="96">
        <f t="shared" si="2"/>
        <v>457.75</v>
      </c>
      <c r="E70" s="96">
        <f t="shared" si="3"/>
        <v>-170</v>
      </c>
      <c r="H70" s="82">
        <v>606</v>
      </c>
      <c r="I70" s="82">
        <v>50.8</v>
      </c>
      <c r="J70" s="82">
        <f t="shared" si="0"/>
        <v>606</v>
      </c>
      <c r="K70" s="82">
        <f t="shared" si="1"/>
        <v>-25.799999999999997</v>
      </c>
      <c r="L70" s="82"/>
    </row>
    <row r="71" spans="1:12" ht="15">
      <c r="A71" s="96">
        <v>600</v>
      </c>
      <c r="B71" s="96">
        <v>-24</v>
      </c>
      <c r="D71" s="96">
        <f t="shared" si="2"/>
        <v>459.75</v>
      </c>
      <c r="E71" s="96">
        <f t="shared" si="3"/>
        <v>-170</v>
      </c>
      <c r="H71" s="82">
        <v>623</v>
      </c>
      <c r="I71" s="82">
        <v>46.7</v>
      </c>
      <c r="J71" s="82">
        <f t="shared" si="0"/>
        <v>623</v>
      </c>
      <c r="K71" s="82">
        <f t="shared" si="1"/>
        <v>-21.700000000000003</v>
      </c>
      <c r="L71" s="82"/>
    </row>
    <row r="72" spans="1:12" ht="15">
      <c r="A72" s="96">
        <v>620</v>
      </c>
      <c r="B72" s="96">
        <v>-22</v>
      </c>
      <c r="D72" s="96">
        <f t="shared" si="2"/>
        <v>459.75</v>
      </c>
      <c r="E72" s="96">
        <f t="shared" si="3"/>
        <v>17</v>
      </c>
      <c r="H72" s="82">
        <v>650</v>
      </c>
      <c r="I72" s="82">
        <v>46.9</v>
      </c>
      <c r="J72" s="82">
        <f t="shared" si="0"/>
        <v>650</v>
      </c>
      <c r="K72" s="82">
        <f t="shared" si="1"/>
        <v>-21.9</v>
      </c>
      <c r="L72" s="82"/>
    </row>
    <row r="73" spans="1:12" ht="15">
      <c r="A73" s="96">
        <v>640</v>
      </c>
      <c r="B73" s="96">
        <v>-19</v>
      </c>
      <c r="D73" s="96">
        <f t="shared" si="2"/>
        <v>460.75</v>
      </c>
      <c r="E73" s="96">
        <f t="shared" si="3"/>
        <v>17</v>
      </c>
      <c r="H73" s="82">
        <v>668</v>
      </c>
      <c r="I73" s="82">
        <v>44.8</v>
      </c>
      <c r="J73" s="82">
        <f t="shared" si="0"/>
        <v>668</v>
      </c>
      <c r="K73" s="82">
        <f t="shared" si="1"/>
        <v>-19.799999999999997</v>
      </c>
      <c r="L73" s="82"/>
    </row>
    <row r="74" spans="1:12" ht="15">
      <c r="A74" s="96">
        <v>660</v>
      </c>
      <c r="B74" s="96">
        <v>-18</v>
      </c>
      <c r="D74" s="96">
        <f t="shared" si="2"/>
        <v>460.75</v>
      </c>
      <c r="E74" s="96">
        <f t="shared" si="3"/>
        <v>20.5</v>
      </c>
      <c r="H74" s="82">
        <v>685</v>
      </c>
      <c r="I74" s="82">
        <v>46</v>
      </c>
      <c r="J74" s="82">
        <f t="shared" si="0"/>
        <v>685</v>
      </c>
      <c r="K74" s="82">
        <f t="shared" si="1"/>
        <v>-21</v>
      </c>
      <c r="L74" s="82"/>
    </row>
    <row r="75" spans="1:12" ht="15">
      <c r="A75" s="96">
        <v>680</v>
      </c>
      <c r="B75" s="96">
        <v>-16</v>
      </c>
      <c r="D75" s="96">
        <f t="shared" si="2"/>
        <v>570.25</v>
      </c>
      <c r="E75" s="96">
        <f t="shared" si="3"/>
        <v>20.5</v>
      </c>
      <c r="H75" s="82">
        <v>693</v>
      </c>
      <c r="I75" s="82">
        <v>44.8</v>
      </c>
      <c r="J75" s="82">
        <f t="shared" si="0"/>
        <v>693</v>
      </c>
      <c r="K75" s="82">
        <f t="shared" si="1"/>
        <v>-19.799999999999997</v>
      </c>
      <c r="L75" s="82"/>
    </row>
    <row r="76" spans="1:12" ht="15">
      <c r="A76" s="96">
        <v>700</v>
      </c>
      <c r="B76" s="96">
        <v>-15</v>
      </c>
      <c r="D76" s="96">
        <f t="shared" si="2"/>
        <v>570.25</v>
      </c>
      <c r="E76" s="96">
        <f t="shared" si="3"/>
        <v>17</v>
      </c>
      <c r="H76" s="82">
        <v>707</v>
      </c>
      <c r="I76" s="82">
        <v>43</v>
      </c>
      <c r="J76" s="82">
        <f t="shared" si="0"/>
        <v>707</v>
      </c>
      <c r="K76" s="82">
        <f t="shared" si="1"/>
        <v>-18</v>
      </c>
      <c r="L76" s="82"/>
    </row>
    <row r="77" spans="1:12" ht="15">
      <c r="A77" s="96">
        <v>720</v>
      </c>
      <c r="B77" s="96">
        <v>-4</v>
      </c>
      <c r="D77" s="96">
        <f t="shared" si="2"/>
        <v>572.75</v>
      </c>
      <c r="E77" s="96">
        <f t="shared" si="3"/>
        <v>17</v>
      </c>
      <c r="H77" s="82">
        <v>720</v>
      </c>
      <c r="I77" s="82">
        <v>32.799999999999997</v>
      </c>
      <c r="J77" s="82">
        <f t="shared" si="0"/>
        <v>720</v>
      </c>
      <c r="K77" s="82">
        <f t="shared" si="1"/>
        <v>-7.7999999999999972</v>
      </c>
      <c r="L77" s="82"/>
    </row>
    <row r="78" spans="1:12">
      <c r="A78" s="96">
        <v>740</v>
      </c>
      <c r="B78" s="96">
        <v>-3</v>
      </c>
      <c r="D78" s="96">
        <f t="shared" si="2"/>
        <v>572.75</v>
      </c>
      <c r="E78" s="96">
        <f t="shared" si="3"/>
        <v>-170</v>
      </c>
    </row>
    <row r="79" spans="1:12">
      <c r="A79" s="96">
        <v>760</v>
      </c>
      <c r="B79" s="96">
        <v>0</v>
      </c>
      <c r="D79" s="96">
        <f t="shared" si="2"/>
        <v>574.75</v>
      </c>
      <c r="E79" s="96">
        <f t="shared" si="3"/>
        <v>-170</v>
      </c>
    </row>
    <row r="80" spans="1:12">
      <c r="A80" s="96">
        <v>780</v>
      </c>
      <c r="B80" s="96">
        <v>2</v>
      </c>
      <c r="D80" s="96">
        <f t="shared" si="2"/>
        <v>574.75</v>
      </c>
      <c r="E80" s="96">
        <f t="shared" si="3"/>
        <v>17</v>
      </c>
    </row>
    <row r="81" spans="1:5">
      <c r="A81" s="96">
        <v>800</v>
      </c>
      <c r="B81" s="96">
        <v>8</v>
      </c>
      <c r="D81" s="96">
        <f>D73+115</f>
        <v>575.75</v>
      </c>
      <c r="E81" s="96">
        <f>E73</f>
        <v>17</v>
      </c>
    </row>
    <row r="82" spans="1:5">
      <c r="A82" s="96">
        <v>807</v>
      </c>
      <c r="B82" s="96">
        <v>20</v>
      </c>
      <c r="D82" s="96">
        <f t="shared" si="2"/>
        <v>575.75</v>
      </c>
      <c r="E82" s="96">
        <f t="shared" si="3"/>
        <v>20.5</v>
      </c>
    </row>
    <row r="83" spans="1:5">
      <c r="D83" s="96">
        <f t="shared" si="2"/>
        <v>685.25</v>
      </c>
      <c r="E83" s="96">
        <f t="shared" si="3"/>
        <v>20.5</v>
      </c>
    </row>
    <row r="84" spans="1:5">
      <c r="D84" s="96">
        <f t="shared" si="2"/>
        <v>685.25</v>
      </c>
      <c r="E84" s="96">
        <f t="shared" si="3"/>
        <v>17</v>
      </c>
    </row>
    <row r="85" spans="1:5">
      <c r="D85" s="96">
        <f t="shared" si="2"/>
        <v>687.75</v>
      </c>
      <c r="E85" s="96">
        <f t="shared" si="3"/>
        <v>17</v>
      </c>
    </row>
    <row r="86" spans="1:5">
      <c r="D86" s="96">
        <f t="shared" si="2"/>
        <v>687.75</v>
      </c>
      <c r="E86" s="96">
        <f t="shared" si="3"/>
        <v>-170</v>
      </c>
    </row>
    <row r="87" spans="1:5">
      <c r="D87" s="96">
        <f t="shared" si="2"/>
        <v>689.75</v>
      </c>
      <c r="E87" s="96">
        <f t="shared" si="3"/>
        <v>-170</v>
      </c>
    </row>
    <row r="88" spans="1:5">
      <c r="D88" s="96">
        <f t="shared" si="2"/>
        <v>689.75</v>
      </c>
      <c r="E88" s="96">
        <f t="shared" si="3"/>
        <v>17</v>
      </c>
    </row>
    <row r="89" spans="1:5">
      <c r="D89" s="96">
        <f>D81+115</f>
        <v>690.75</v>
      </c>
      <c r="E89" s="96">
        <f>E81</f>
        <v>17</v>
      </c>
    </row>
    <row r="90" spans="1:5">
      <c r="D90" s="96">
        <f t="shared" si="2"/>
        <v>690.75</v>
      </c>
      <c r="E90" s="96">
        <f t="shared" si="3"/>
        <v>20.5</v>
      </c>
    </row>
    <row r="91" spans="1:5">
      <c r="D91" s="96">
        <v>807.5</v>
      </c>
      <c r="E91" s="96">
        <f t="shared" si="3"/>
        <v>20.5</v>
      </c>
    </row>
    <row r="92" spans="1:5">
      <c r="D92" s="96">
        <v>807.5</v>
      </c>
      <c r="E92" s="96">
        <v>25</v>
      </c>
    </row>
    <row r="93" spans="1:5">
      <c r="D93" s="96">
        <v>0</v>
      </c>
      <c r="E93" s="96">
        <v>25</v>
      </c>
    </row>
  </sheetData>
  <mergeCells count="1">
    <mergeCell ref="N40:O40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5:K90"/>
  <sheetViews>
    <sheetView workbookViewId="0">
      <selection activeCell="U17" sqref="U17"/>
    </sheetView>
  </sheetViews>
  <sheetFormatPr defaultRowHeight="15"/>
  <cols>
    <col min="1" max="1" width="14.5703125" style="82" bestFit="1" customWidth="1"/>
    <col min="2" max="2" width="12" style="82" bestFit="1" customWidth="1"/>
    <col min="3" max="3" width="14.42578125" style="82" bestFit="1" customWidth="1"/>
    <col min="4" max="4" width="14.42578125" style="82" customWidth="1"/>
    <col min="5" max="6" width="9.140625" style="82"/>
    <col min="7" max="8" width="11.7109375" style="82" customWidth="1"/>
    <col min="9" max="10" width="9.140625" style="82" customWidth="1"/>
    <col min="11" max="16384" width="9.140625" style="82"/>
  </cols>
  <sheetData>
    <row r="5" spans="10:10">
      <c r="J5" s="116"/>
    </row>
    <row r="33" spans="1:11" ht="15.75" thickBot="1">
      <c r="A33" s="162" t="s">
        <v>142</v>
      </c>
      <c r="B33" s="162"/>
      <c r="C33" s="162"/>
      <c r="D33" s="162"/>
      <c r="E33" s="162"/>
      <c r="G33" s="162" t="s">
        <v>35</v>
      </c>
      <c r="H33" s="162"/>
      <c r="J33" s="163" t="s">
        <v>187</v>
      </c>
      <c r="K33" s="163"/>
    </row>
    <row r="34" spans="1:11">
      <c r="A34" s="15">
        <v>40003</v>
      </c>
      <c r="B34" s="2" t="s">
        <v>50</v>
      </c>
      <c r="C34" s="2"/>
      <c r="D34" s="2"/>
      <c r="E34" s="3"/>
      <c r="G34" s="1" t="s">
        <v>33</v>
      </c>
      <c r="H34" s="3">
        <v>15.9</v>
      </c>
      <c r="J34" s="1">
        <v>0</v>
      </c>
      <c r="K34" s="3">
        <v>33.32</v>
      </c>
    </row>
    <row r="35" spans="1:11">
      <c r="A35" s="4" t="s">
        <v>9</v>
      </c>
      <c r="B35" s="5" t="s">
        <v>188</v>
      </c>
      <c r="C35" s="5" t="s">
        <v>41</v>
      </c>
      <c r="D35" s="5" t="s">
        <v>42</v>
      </c>
      <c r="E35" s="6" t="s">
        <v>23</v>
      </c>
      <c r="G35" s="4" t="s">
        <v>34</v>
      </c>
      <c r="H35" s="6">
        <v>-3.9</v>
      </c>
      <c r="J35" s="4">
        <v>0</v>
      </c>
      <c r="K35" s="6">
        <v>24.32</v>
      </c>
    </row>
    <row r="36" spans="1:11">
      <c r="A36" s="4">
        <v>17.399999999999999</v>
      </c>
      <c r="B36" s="5">
        <f>33.32+0.01*(A36)+((-0.01-0.01)/(2*980.5))*A36^2</f>
        <v>33.490912187659355</v>
      </c>
      <c r="C36" s="5">
        <v>13.4</v>
      </c>
      <c r="D36" s="5">
        <f>B36-C36</f>
        <v>20.090912187659356</v>
      </c>
      <c r="E36" s="6"/>
      <c r="G36" s="13" t="s">
        <v>0</v>
      </c>
      <c r="H36" s="6">
        <v>21.3</v>
      </c>
      <c r="J36" s="4">
        <v>162.83333333333334</v>
      </c>
      <c r="K36" s="6">
        <v>26.3</v>
      </c>
    </row>
    <row r="37" spans="1:11">
      <c r="A37" s="4">
        <v>33</v>
      </c>
      <c r="B37" s="5">
        <f>33.32+0.01*(A37)+((-0.01-0.01)/(2*980.5))*A37^2</f>
        <v>33.638893421723608</v>
      </c>
      <c r="C37" s="5">
        <v>23.8</v>
      </c>
      <c r="D37" s="5">
        <f>B37-C37</f>
        <v>9.8388934217236077</v>
      </c>
      <c r="E37" s="6"/>
      <c r="G37" s="13" t="s">
        <v>1</v>
      </c>
      <c r="H37" s="6">
        <v>-10</v>
      </c>
      <c r="J37" s="4">
        <v>162.83333333333334</v>
      </c>
      <c r="K37" s="6">
        <v>-19.7</v>
      </c>
    </row>
    <row r="38" spans="1:11" ht="15.75" thickBot="1">
      <c r="A38" s="4">
        <v>58.8</v>
      </c>
      <c r="B38" s="5">
        <f t="shared" ref="B38:B65" si="0">33.32+0.01*(A38)+((-0.01-0.01)/(2*980.5))*A38^2</f>
        <v>33.872737990821008</v>
      </c>
      <c r="C38" s="5">
        <v>30.9</v>
      </c>
      <c r="D38" s="5">
        <f t="shared" ref="D38:D65" si="1">B38-C38</f>
        <v>2.9727379908210096</v>
      </c>
      <c r="E38" s="6"/>
      <c r="G38" s="14" t="s">
        <v>191</v>
      </c>
      <c r="H38" s="119">
        <v>-0.55000000000000004</v>
      </c>
      <c r="J38" s="4">
        <v>153.5</v>
      </c>
      <c r="K38" s="6">
        <v>-19.7</v>
      </c>
    </row>
    <row r="39" spans="1:11">
      <c r="A39" s="4">
        <v>97.9</v>
      </c>
      <c r="B39" s="5">
        <f t="shared" si="0"/>
        <v>34.201249770525244</v>
      </c>
      <c r="C39" s="5">
        <v>36.200000000000003</v>
      </c>
      <c r="D39" s="5">
        <f t="shared" si="1"/>
        <v>-1.9987502294747586</v>
      </c>
      <c r="E39" s="6"/>
      <c r="G39" s="161" t="s">
        <v>189</v>
      </c>
      <c r="H39" s="161"/>
      <c r="J39" s="4">
        <v>153.5</v>
      </c>
      <c r="K39" s="6">
        <v>-24.7</v>
      </c>
    </row>
    <row r="40" spans="1:11">
      <c r="A40" s="4">
        <v>135.1</v>
      </c>
      <c r="B40" s="5">
        <f t="shared" si="0"/>
        <v>34.484849974502801</v>
      </c>
      <c r="C40" s="5">
        <v>40.1</v>
      </c>
      <c r="D40" s="5">
        <f t="shared" si="1"/>
        <v>-5.6151500254972007</v>
      </c>
      <c r="E40" s="6" t="s">
        <v>12</v>
      </c>
      <c r="J40" s="4">
        <v>150.16666666666666</v>
      </c>
      <c r="K40" s="6">
        <v>-24.7</v>
      </c>
    </row>
    <row r="41" spans="1:11">
      <c r="A41" s="4">
        <v>170.6</v>
      </c>
      <c r="B41" s="5">
        <f t="shared" si="0"/>
        <v>34.729168179500256</v>
      </c>
      <c r="C41" s="5">
        <v>43.6</v>
      </c>
      <c r="D41" s="5">
        <f t="shared" si="1"/>
        <v>-8.8708318204997454</v>
      </c>
      <c r="E41" s="6" t="s">
        <v>30</v>
      </c>
      <c r="J41" s="4">
        <v>150.16666666666666</v>
      </c>
      <c r="K41" s="6">
        <v>-30.7</v>
      </c>
    </row>
    <row r="42" spans="1:11">
      <c r="A42" s="4">
        <v>210.9</v>
      </c>
      <c r="B42" s="5">
        <f t="shared" si="0"/>
        <v>34.975366037735853</v>
      </c>
      <c r="C42" s="5">
        <v>49.2</v>
      </c>
      <c r="D42" s="5">
        <f t="shared" si="1"/>
        <v>-14.22463396226415</v>
      </c>
      <c r="E42" s="6"/>
      <c r="J42" s="4">
        <v>179.83333333333334</v>
      </c>
      <c r="K42" s="6">
        <v>-30.7</v>
      </c>
    </row>
    <row r="43" spans="1:11">
      <c r="A43" s="4">
        <v>246.32</v>
      </c>
      <c r="B43" s="5">
        <f t="shared" si="0"/>
        <v>35.164397935747068</v>
      </c>
      <c r="C43" s="5">
        <v>50.4</v>
      </c>
      <c r="D43" s="5">
        <f t="shared" si="1"/>
        <v>-15.23560206425293</v>
      </c>
      <c r="E43" s="6"/>
      <c r="J43" s="4">
        <v>179.83333333333334</v>
      </c>
      <c r="K43" s="6">
        <v>-24.7</v>
      </c>
    </row>
    <row r="44" spans="1:11">
      <c r="A44" s="4">
        <v>286.5</v>
      </c>
      <c r="B44" s="5">
        <f t="shared" si="0"/>
        <v>35.347853136155024</v>
      </c>
      <c r="C44" s="5">
        <v>51.6</v>
      </c>
      <c r="D44" s="5">
        <f t="shared" si="1"/>
        <v>-16.252146863844978</v>
      </c>
      <c r="E44" s="6"/>
      <c r="J44" s="4">
        <v>176.5</v>
      </c>
      <c r="K44" s="6">
        <v>-24.7</v>
      </c>
    </row>
    <row r="45" spans="1:11">
      <c r="A45" s="4">
        <v>323</v>
      </c>
      <c r="B45" s="5">
        <f t="shared" si="0"/>
        <v>35.48596124426313</v>
      </c>
      <c r="C45" s="5">
        <v>50.9</v>
      </c>
      <c r="D45" s="5">
        <f t="shared" si="1"/>
        <v>-15.414038755736868</v>
      </c>
      <c r="E45" s="6"/>
      <c r="J45" s="4">
        <v>176.5</v>
      </c>
      <c r="K45" s="6">
        <v>-19.7</v>
      </c>
    </row>
    <row r="46" spans="1:11">
      <c r="A46" s="4">
        <v>361.5</v>
      </c>
      <c r="B46" s="5">
        <f t="shared" si="0"/>
        <v>35.602187659357476</v>
      </c>
      <c r="C46" s="5">
        <v>49.3</v>
      </c>
      <c r="D46" s="5">
        <f t="shared" si="1"/>
        <v>-13.697812340642521</v>
      </c>
      <c r="E46" s="6"/>
      <c r="J46" s="4">
        <v>167.16666666666666</v>
      </c>
      <c r="K46" s="6">
        <v>-19.7</v>
      </c>
    </row>
    <row r="47" spans="1:11">
      <c r="A47" s="4">
        <v>379.3</v>
      </c>
      <c r="B47" s="5">
        <f t="shared" si="0"/>
        <v>35.645702804691481</v>
      </c>
      <c r="C47" s="5">
        <v>50.4</v>
      </c>
      <c r="D47" s="5">
        <f t="shared" si="1"/>
        <v>-14.754297195308517</v>
      </c>
      <c r="E47" s="6" t="s">
        <v>30</v>
      </c>
      <c r="J47" s="4">
        <v>167.16666666666666</v>
      </c>
      <c r="K47" s="6">
        <v>26.3</v>
      </c>
    </row>
    <row r="48" spans="1:11">
      <c r="A48" s="4">
        <v>398.5</v>
      </c>
      <c r="B48" s="5">
        <f t="shared" si="0"/>
        <v>35.685395206527282</v>
      </c>
      <c r="C48" s="5">
        <v>50.6</v>
      </c>
      <c r="D48" s="5">
        <f t="shared" si="1"/>
        <v>-14.914604793472719</v>
      </c>
      <c r="E48" s="6"/>
      <c r="J48" s="4">
        <v>377.83333333333331</v>
      </c>
      <c r="K48" s="6">
        <v>27.05</v>
      </c>
    </row>
    <row r="49" spans="1:11">
      <c r="A49" s="4">
        <v>437</v>
      </c>
      <c r="B49" s="5">
        <f t="shared" si="0"/>
        <v>35.742330443651198</v>
      </c>
      <c r="C49" s="5">
        <v>48.7</v>
      </c>
      <c r="D49" s="5">
        <f t="shared" si="1"/>
        <v>-12.957669556348804</v>
      </c>
      <c r="E49" s="6"/>
      <c r="J49" s="4">
        <v>377.83333333333331</v>
      </c>
      <c r="K49" s="6">
        <v>-18.5</v>
      </c>
    </row>
    <row r="50" spans="1:11">
      <c r="A50" s="4">
        <v>475</v>
      </c>
      <c r="B50" s="5">
        <f t="shared" si="0"/>
        <v>35.768878123406424</v>
      </c>
      <c r="C50" s="5">
        <v>47.5</v>
      </c>
      <c r="D50" s="5">
        <f t="shared" si="1"/>
        <v>-11.731121876593576</v>
      </c>
      <c r="E50" s="6"/>
      <c r="J50" s="4">
        <v>368.5</v>
      </c>
      <c r="K50" s="6">
        <v>-18.5</v>
      </c>
    </row>
    <row r="51" spans="1:11">
      <c r="A51" s="4">
        <v>512.9</v>
      </c>
      <c r="B51" s="5">
        <f t="shared" si="0"/>
        <v>35.766017746047936</v>
      </c>
      <c r="C51" s="5">
        <v>46.3</v>
      </c>
      <c r="D51" s="5">
        <f t="shared" si="1"/>
        <v>-10.533982253952061</v>
      </c>
      <c r="E51" s="6"/>
      <c r="J51" s="4">
        <v>368.5</v>
      </c>
      <c r="K51" s="6">
        <v>-23.5</v>
      </c>
    </row>
    <row r="52" spans="1:11">
      <c r="A52" s="4">
        <v>550.20000000000005</v>
      </c>
      <c r="B52" s="5">
        <f t="shared" si="0"/>
        <v>35.734595206527281</v>
      </c>
      <c r="C52" s="5">
        <v>45.5</v>
      </c>
      <c r="D52" s="5">
        <f t="shared" si="1"/>
        <v>-9.7654047934727188</v>
      </c>
      <c r="E52" s="6"/>
      <c r="J52" s="4">
        <v>365.16666666666669</v>
      </c>
      <c r="K52" s="6">
        <v>-23.5</v>
      </c>
    </row>
    <row r="53" spans="1:11">
      <c r="A53" s="4">
        <v>587.1</v>
      </c>
      <c r="B53" s="5">
        <f t="shared" si="0"/>
        <v>35.675585313615507</v>
      </c>
      <c r="C53" s="5">
        <v>44.5</v>
      </c>
      <c r="D53" s="5">
        <f t="shared" si="1"/>
        <v>-8.8244146863844932</v>
      </c>
      <c r="E53" s="6"/>
      <c r="J53" s="4">
        <v>365.16666666666669</v>
      </c>
      <c r="K53" s="6">
        <v>-29.5</v>
      </c>
    </row>
    <row r="54" spans="1:11">
      <c r="A54" s="4">
        <v>594.79999999999995</v>
      </c>
      <c r="B54" s="5">
        <f t="shared" si="0"/>
        <v>35.659769097399291</v>
      </c>
      <c r="C54" s="5">
        <v>47</v>
      </c>
      <c r="D54" s="5">
        <f t="shared" si="1"/>
        <v>-11.340230902600709</v>
      </c>
      <c r="E54" s="6" t="s">
        <v>30</v>
      </c>
      <c r="J54" s="4">
        <v>394.83333333333331</v>
      </c>
      <c r="K54" s="6">
        <v>-29.5</v>
      </c>
    </row>
    <row r="55" spans="1:11">
      <c r="A55" s="4">
        <v>625.75</v>
      </c>
      <c r="B55" s="5">
        <f t="shared" si="0"/>
        <v>35.583996047934725</v>
      </c>
      <c r="C55" s="5">
        <v>44.5</v>
      </c>
      <c r="D55" s="5">
        <f t="shared" si="1"/>
        <v>-8.9160039520652745</v>
      </c>
      <c r="E55" s="6"/>
      <c r="J55" s="4">
        <v>394.83333333333331</v>
      </c>
      <c r="K55" s="6">
        <v>-23.5</v>
      </c>
    </row>
    <row r="56" spans="1:11">
      <c r="A56" s="4">
        <v>663.2</v>
      </c>
      <c r="B56" s="5">
        <f t="shared" si="0"/>
        <v>35.466184191738904</v>
      </c>
      <c r="C56" s="5">
        <v>43.9</v>
      </c>
      <c r="D56" s="5">
        <f t="shared" si="1"/>
        <v>-8.4338158082610946</v>
      </c>
      <c r="E56" s="6"/>
      <c r="J56" s="4">
        <v>391.5</v>
      </c>
      <c r="K56" s="6">
        <v>-23.5</v>
      </c>
    </row>
    <row r="57" spans="1:11">
      <c r="A57" s="4">
        <v>700</v>
      </c>
      <c r="B57" s="5">
        <f t="shared" si="0"/>
        <v>35.322549719530855</v>
      </c>
      <c r="C57" s="5">
        <v>43.8</v>
      </c>
      <c r="D57" s="5">
        <f t="shared" si="1"/>
        <v>-8.4774502804691423</v>
      </c>
      <c r="E57" s="6"/>
      <c r="J57" s="4">
        <v>391.5</v>
      </c>
      <c r="K57" s="6">
        <v>-18.5</v>
      </c>
    </row>
    <row r="58" spans="1:11">
      <c r="A58" s="4">
        <v>738.8</v>
      </c>
      <c r="B58" s="5">
        <f t="shared" si="0"/>
        <v>35.14119286078531</v>
      </c>
      <c r="C58" s="5">
        <v>43.5</v>
      </c>
      <c r="D58" s="5">
        <f t="shared" si="1"/>
        <v>-8.3588071392146901</v>
      </c>
      <c r="E58" s="6"/>
      <c r="J58" s="4">
        <v>382.16666666666669</v>
      </c>
      <c r="K58" s="6">
        <v>-18.5</v>
      </c>
    </row>
    <row r="59" spans="1:11">
      <c r="A59" s="4">
        <v>775.6</v>
      </c>
      <c r="B59" s="5">
        <f t="shared" si="0"/>
        <v>34.940810198878125</v>
      </c>
      <c r="C59" s="5">
        <v>40.700000000000003</v>
      </c>
      <c r="D59" s="5">
        <f t="shared" si="1"/>
        <v>-5.7591898011218774</v>
      </c>
      <c r="E59" s="6" t="s">
        <v>13</v>
      </c>
      <c r="J59" s="4">
        <v>382.16666666666669</v>
      </c>
      <c r="K59" s="6">
        <v>27.05</v>
      </c>
    </row>
    <row r="60" spans="1:11">
      <c r="A60" s="4">
        <v>813</v>
      </c>
      <c r="B60" s="5">
        <f t="shared" si="0"/>
        <v>34.708857725650184</v>
      </c>
      <c r="C60" s="5">
        <v>36.5</v>
      </c>
      <c r="D60" s="5">
        <f t="shared" si="1"/>
        <v>-1.7911422743498164</v>
      </c>
      <c r="E60" s="6" t="s">
        <v>30</v>
      </c>
      <c r="J60" s="4">
        <v>592.83333333333337</v>
      </c>
      <c r="K60" s="6">
        <v>27.18</v>
      </c>
    </row>
    <row r="61" spans="1:11">
      <c r="A61" s="4">
        <v>851.3</v>
      </c>
      <c r="B61" s="5">
        <f t="shared" si="0"/>
        <v>34.4417537990821</v>
      </c>
      <c r="C61" s="5">
        <v>28.9</v>
      </c>
      <c r="D61" s="5">
        <f t="shared" si="1"/>
        <v>5.5417537990821018</v>
      </c>
      <c r="E61" s="6"/>
      <c r="J61" s="4">
        <v>592.83333333333337</v>
      </c>
      <c r="K61" s="6">
        <v>-18.7</v>
      </c>
    </row>
    <row r="62" spans="1:11">
      <c r="A62" s="4">
        <f>980.5-80.42</f>
        <v>900.08</v>
      </c>
      <c r="B62" s="5">
        <f t="shared" si="0"/>
        <v>34.058240016318202</v>
      </c>
      <c r="C62" s="5">
        <v>24.3</v>
      </c>
      <c r="D62" s="5">
        <f t="shared" si="1"/>
        <v>9.7582400163182008</v>
      </c>
      <c r="E62" s="6"/>
      <c r="J62" s="4">
        <v>583.5</v>
      </c>
      <c r="K62" s="6">
        <v>-18.7</v>
      </c>
    </row>
    <row r="63" spans="1:11">
      <c r="A63" s="4">
        <f>980.5-48.32</f>
        <v>932.18</v>
      </c>
      <c r="B63" s="5">
        <f t="shared" si="0"/>
        <v>33.779387430902602</v>
      </c>
      <c r="C63" s="5">
        <v>22.5</v>
      </c>
      <c r="D63" s="5">
        <f t="shared" si="1"/>
        <v>11.279387430902602</v>
      </c>
      <c r="E63" s="6"/>
      <c r="J63" s="4">
        <v>583.5</v>
      </c>
      <c r="K63" s="6">
        <v>-23.7</v>
      </c>
    </row>
    <row r="64" spans="1:11">
      <c r="A64" s="4">
        <f>980.5-33.1</f>
        <v>947.4</v>
      </c>
      <c r="B64" s="5">
        <f t="shared" si="0"/>
        <v>33.639826007139213</v>
      </c>
      <c r="C64" s="5">
        <v>19.5</v>
      </c>
      <c r="D64" s="5">
        <f t="shared" si="1"/>
        <v>14.139826007139213</v>
      </c>
      <c r="E64" s="6"/>
      <c r="J64" s="4">
        <v>580.16666666666663</v>
      </c>
      <c r="K64" s="6">
        <v>-23.7</v>
      </c>
    </row>
    <row r="65" spans="1:11" ht="15.75" thickBot="1">
      <c r="A65" s="7">
        <f>980.5-11.61</f>
        <v>968.89</v>
      </c>
      <c r="B65" s="8">
        <f t="shared" si="0"/>
        <v>33.434725271800097</v>
      </c>
      <c r="C65" s="8">
        <v>9.1</v>
      </c>
      <c r="D65" s="8">
        <f t="shared" si="1"/>
        <v>24.334725271800096</v>
      </c>
      <c r="E65" s="9"/>
      <c r="J65" s="4">
        <v>580.16666666666663</v>
      </c>
      <c r="K65" s="6">
        <v>-29.7</v>
      </c>
    </row>
    <row r="66" spans="1:11">
      <c r="J66" s="4">
        <v>609.83333333333337</v>
      </c>
      <c r="K66" s="6">
        <v>-29.7</v>
      </c>
    </row>
    <row r="67" spans="1:11">
      <c r="J67" s="4">
        <v>609.83333333333337</v>
      </c>
      <c r="K67" s="6">
        <v>-23.7</v>
      </c>
    </row>
    <row r="68" spans="1:11">
      <c r="J68" s="4">
        <v>606.5</v>
      </c>
      <c r="K68" s="6">
        <v>-23.7</v>
      </c>
    </row>
    <row r="69" spans="1:11">
      <c r="J69" s="4">
        <v>606.5</v>
      </c>
      <c r="K69" s="6">
        <v>-18.7</v>
      </c>
    </row>
    <row r="70" spans="1:11">
      <c r="J70" s="4">
        <v>597.16666666666663</v>
      </c>
      <c r="K70" s="6">
        <v>-18.7</v>
      </c>
    </row>
    <row r="71" spans="1:11">
      <c r="J71" s="4">
        <v>597.16666666666663</v>
      </c>
      <c r="K71" s="6">
        <v>27.18</v>
      </c>
    </row>
    <row r="72" spans="1:11">
      <c r="J72" s="4">
        <v>807.83333333333337</v>
      </c>
      <c r="K72" s="6">
        <v>26.13</v>
      </c>
    </row>
    <row r="73" spans="1:11">
      <c r="J73" s="4">
        <v>807.83333333333337</v>
      </c>
      <c r="K73" s="6">
        <v>-19.7</v>
      </c>
    </row>
    <row r="74" spans="1:11">
      <c r="J74" s="4">
        <v>798.5</v>
      </c>
      <c r="K74" s="6">
        <v>-19.7</v>
      </c>
    </row>
    <row r="75" spans="1:11">
      <c r="J75" s="4">
        <v>798.5</v>
      </c>
      <c r="K75" s="6">
        <v>-24.7</v>
      </c>
    </row>
    <row r="76" spans="1:11">
      <c r="J76" s="4">
        <v>795.16666666666663</v>
      </c>
      <c r="K76" s="6">
        <v>-24.7</v>
      </c>
    </row>
    <row r="77" spans="1:11">
      <c r="J77" s="4">
        <v>795.16666666666663</v>
      </c>
      <c r="K77" s="6">
        <v>-30.7</v>
      </c>
    </row>
    <row r="78" spans="1:11">
      <c r="J78" s="4">
        <v>824.83333333333337</v>
      </c>
      <c r="K78" s="6">
        <v>-30.7</v>
      </c>
    </row>
    <row r="79" spans="1:11">
      <c r="J79" s="4">
        <v>824.83333333333337</v>
      </c>
      <c r="K79" s="6">
        <v>-24.7</v>
      </c>
    </row>
    <row r="80" spans="1:11">
      <c r="J80" s="4">
        <v>821.5</v>
      </c>
      <c r="K80" s="6">
        <v>-24.7</v>
      </c>
    </row>
    <row r="81" spans="10:11">
      <c r="J81" s="4">
        <v>821.5</v>
      </c>
      <c r="K81" s="6">
        <v>-19.7</v>
      </c>
    </row>
    <row r="82" spans="10:11">
      <c r="J82" s="4">
        <v>812.16666666666663</v>
      </c>
      <c r="K82" s="6">
        <v>-19.7</v>
      </c>
    </row>
    <row r="83" spans="10:11">
      <c r="J83" s="4">
        <v>812.16666666666663</v>
      </c>
      <c r="K83" s="6">
        <v>26.13</v>
      </c>
    </row>
    <row r="84" spans="10:11">
      <c r="J84" s="4">
        <v>980.5</v>
      </c>
      <c r="K84" s="6">
        <v>24.32</v>
      </c>
    </row>
    <row r="85" spans="10:11">
      <c r="J85" s="4">
        <v>980.5</v>
      </c>
      <c r="K85" s="6">
        <v>33.32</v>
      </c>
    </row>
    <row r="86" spans="10:11">
      <c r="J86" s="4">
        <v>810</v>
      </c>
      <c r="K86" s="53">
        <v>34.728516063233045</v>
      </c>
    </row>
    <row r="87" spans="10:11">
      <c r="J87" s="4">
        <v>595</v>
      </c>
      <c r="K87" s="53">
        <v>35.659342172361043</v>
      </c>
    </row>
    <row r="88" spans="10:11">
      <c r="J88" s="4">
        <v>380</v>
      </c>
      <c r="K88" s="53">
        <v>35.647281998980112</v>
      </c>
    </row>
    <row r="89" spans="10:11">
      <c r="J89" s="4">
        <v>165</v>
      </c>
      <c r="K89" s="53">
        <v>34.692335543090302</v>
      </c>
    </row>
    <row r="90" spans="10:11" ht="15.75" thickBot="1">
      <c r="J90" s="7">
        <v>0</v>
      </c>
      <c r="K90" s="54">
        <v>33.32</v>
      </c>
    </row>
  </sheetData>
  <mergeCells count="4">
    <mergeCell ref="G33:H33"/>
    <mergeCell ref="J33:K33"/>
    <mergeCell ref="G39:H39"/>
    <mergeCell ref="A33:E33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34:U78"/>
  <sheetViews>
    <sheetView workbookViewId="0">
      <selection activeCell="R32" sqref="R32"/>
    </sheetView>
  </sheetViews>
  <sheetFormatPr defaultRowHeight="15"/>
  <cols>
    <col min="1" max="1" width="19.85546875" style="82" bestFit="1" customWidth="1"/>
    <col min="2" max="2" width="6" style="82" bestFit="1" customWidth="1"/>
    <col min="3" max="5" width="9.140625" style="82"/>
    <col min="6" max="6" width="9.7109375" style="82" bestFit="1" customWidth="1"/>
    <col min="7" max="11" width="9.140625" style="82"/>
    <col min="12" max="12" width="9.7109375" style="82" bestFit="1" customWidth="1"/>
    <col min="13" max="14" width="9.140625" style="82"/>
    <col min="15" max="15" width="13.85546875" style="82" bestFit="1" customWidth="1"/>
    <col min="16" max="20" width="9.140625" style="82"/>
    <col min="21" max="21" width="11.7109375" style="82" bestFit="1" customWidth="1"/>
    <col min="22" max="16384" width="9.140625" style="82"/>
  </cols>
  <sheetData>
    <row r="34" spans="1:21">
      <c r="A34" s="178" t="s">
        <v>278</v>
      </c>
      <c r="B34" s="178"/>
      <c r="D34" s="82" t="s">
        <v>277</v>
      </c>
      <c r="F34" s="158">
        <v>39932</v>
      </c>
      <c r="G34" s="82" t="s">
        <v>50</v>
      </c>
      <c r="J34" s="82" t="s">
        <v>277</v>
      </c>
      <c r="L34" s="158">
        <v>39932</v>
      </c>
      <c r="M34" s="82" t="s">
        <v>51</v>
      </c>
      <c r="O34" s="83" t="s">
        <v>269</v>
      </c>
      <c r="P34" s="83" t="s">
        <v>263</v>
      </c>
      <c r="Q34" s="83" t="s">
        <v>276</v>
      </c>
      <c r="R34" s="83"/>
      <c r="S34" s="83"/>
      <c r="U34" s="156">
        <f>COUNT(O35:O78)-1</f>
        <v>43</v>
      </c>
    </row>
    <row r="35" spans="1:21">
      <c r="A35" s="82">
        <v>0</v>
      </c>
      <c r="B35" s="82">
        <v>28.96</v>
      </c>
      <c r="D35" s="82" t="s">
        <v>275</v>
      </c>
      <c r="J35" s="82" t="s">
        <v>19</v>
      </c>
      <c r="O35" s="157">
        <v>39932.374999999993</v>
      </c>
      <c r="P35" s="156">
        <v>0</v>
      </c>
      <c r="Q35" s="159">
        <v>11.39</v>
      </c>
      <c r="S35" s="159"/>
      <c r="U35" s="82">
        <f>125/U34</f>
        <v>2.9069767441860463</v>
      </c>
    </row>
    <row r="36" spans="1:21">
      <c r="A36" s="82">
        <v>0</v>
      </c>
      <c r="B36" s="82">
        <v>23.39</v>
      </c>
      <c r="D36" s="82" t="s">
        <v>20</v>
      </c>
      <c r="E36" s="82" t="s">
        <v>21</v>
      </c>
      <c r="F36" s="82" t="s">
        <v>22</v>
      </c>
      <c r="G36" s="82" t="s">
        <v>2</v>
      </c>
      <c r="J36" s="82" t="s">
        <v>20</v>
      </c>
      <c r="K36" s="82" t="s">
        <v>21</v>
      </c>
      <c r="L36" s="82" t="s">
        <v>22</v>
      </c>
      <c r="M36" s="82" t="s">
        <v>2</v>
      </c>
      <c r="O36" s="157">
        <v>39932.385416666664</v>
      </c>
      <c r="P36" s="156">
        <f t="shared" ref="P36:P78" si="0">P35+$U$35</f>
        <v>2.9069767441860463</v>
      </c>
      <c r="Q36" s="159">
        <v>11.396000000000001</v>
      </c>
      <c r="R36" s="160"/>
      <c r="S36" s="159"/>
    </row>
    <row r="37" spans="1:21">
      <c r="A37" s="82">
        <f>60-(1.5/2)</f>
        <v>59.25</v>
      </c>
      <c r="B37" s="82">
        <v>23.39</v>
      </c>
      <c r="D37" s="82">
        <v>5</v>
      </c>
      <c r="E37" s="82">
        <v>4.0999999999999996</v>
      </c>
      <c r="F37" s="82">
        <f t="shared" ref="F37:F60" si="1">E37-0.5</f>
        <v>3.5999999999999996</v>
      </c>
      <c r="G37" s="82">
        <f t="shared" ref="G37:G60" si="2">28.69-F37</f>
        <v>25.090000000000003</v>
      </c>
      <c r="J37" s="82">
        <v>5</v>
      </c>
      <c r="K37" s="82">
        <v>4.75</v>
      </c>
      <c r="L37" s="82">
        <f t="shared" ref="L37:L61" si="3">K37-0.5</f>
        <v>4.25</v>
      </c>
      <c r="M37" s="82">
        <f t="shared" ref="M37:M61" si="4">32.22-L37</f>
        <v>27.97</v>
      </c>
      <c r="O37" s="157">
        <v>39932.395833333328</v>
      </c>
      <c r="P37" s="156">
        <f t="shared" si="0"/>
        <v>5.8139534883720927</v>
      </c>
      <c r="Q37" s="159">
        <v>11.375</v>
      </c>
      <c r="R37" s="160"/>
      <c r="S37" s="159"/>
    </row>
    <row r="38" spans="1:21">
      <c r="A38" s="82">
        <f>A37</f>
        <v>59.25</v>
      </c>
      <c r="B38" s="82">
        <v>-30</v>
      </c>
      <c r="D38" s="82">
        <v>10</v>
      </c>
      <c r="E38" s="82">
        <v>5</v>
      </c>
      <c r="F38" s="82">
        <f t="shared" si="1"/>
        <v>4.5</v>
      </c>
      <c r="G38" s="82">
        <f t="shared" si="2"/>
        <v>24.19</v>
      </c>
      <c r="J38" s="82">
        <v>10</v>
      </c>
      <c r="K38" s="82">
        <v>7.5</v>
      </c>
      <c r="L38" s="82">
        <f t="shared" si="3"/>
        <v>7</v>
      </c>
      <c r="M38" s="82">
        <f t="shared" si="4"/>
        <v>25.22</v>
      </c>
      <c r="O38" s="157">
        <v>39932.406249999993</v>
      </c>
      <c r="P38" s="156">
        <f t="shared" si="0"/>
        <v>8.720930232558139</v>
      </c>
      <c r="Q38" s="159">
        <v>11.381</v>
      </c>
      <c r="R38" s="160"/>
      <c r="S38" s="159"/>
    </row>
    <row r="39" spans="1:21">
      <c r="A39" s="82">
        <f>60+0.75</f>
        <v>60.75</v>
      </c>
      <c r="B39" s="82">
        <v>-30</v>
      </c>
      <c r="D39" s="82">
        <v>15</v>
      </c>
      <c r="E39" s="82">
        <v>6.7</v>
      </c>
      <c r="F39" s="82">
        <f t="shared" si="1"/>
        <v>6.2</v>
      </c>
      <c r="G39" s="82">
        <f t="shared" si="2"/>
        <v>22.490000000000002</v>
      </c>
      <c r="J39" s="82">
        <v>15</v>
      </c>
      <c r="K39" s="82">
        <v>11.3</v>
      </c>
      <c r="L39" s="82">
        <f t="shared" si="3"/>
        <v>10.8</v>
      </c>
      <c r="M39" s="82">
        <f t="shared" si="4"/>
        <v>21.419999999999998</v>
      </c>
      <c r="O39" s="157">
        <v>39932.416666666664</v>
      </c>
      <c r="P39" s="156">
        <f t="shared" si="0"/>
        <v>11.627906976744185</v>
      </c>
      <c r="Q39" s="159">
        <v>11.375999999999998</v>
      </c>
      <c r="R39" s="160"/>
      <c r="S39" s="159"/>
    </row>
    <row r="40" spans="1:21">
      <c r="A40" s="82">
        <f>60.75</f>
        <v>60.75</v>
      </c>
      <c r="B40" s="82">
        <v>23.39</v>
      </c>
      <c r="D40" s="82">
        <v>20</v>
      </c>
      <c r="E40" s="82">
        <v>8.1999999999999993</v>
      </c>
      <c r="F40" s="82">
        <f t="shared" si="1"/>
        <v>7.6999999999999993</v>
      </c>
      <c r="G40" s="82">
        <f t="shared" si="2"/>
        <v>20.990000000000002</v>
      </c>
      <c r="J40" s="82">
        <v>20</v>
      </c>
      <c r="K40" s="82">
        <v>12.4</v>
      </c>
      <c r="L40" s="82">
        <f t="shared" si="3"/>
        <v>11.9</v>
      </c>
      <c r="M40" s="82">
        <f t="shared" si="4"/>
        <v>20.32</v>
      </c>
      <c r="O40" s="157">
        <v>39932.427083333328</v>
      </c>
      <c r="P40" s="156">
        <f t="shared" si="0"/>
        <v>14.534883720930232</v>
      </c>
      <c r="Q40" s="159">
        <v>11.369</v>
      </c>
      <c r="R40" s="160"/>
      <c r="S40" s="159"/>
    </row>
    <row r="41" spans="1:21">
      <c r="A41" s="82">
        <v>121.35420000000001</v>
      </c>
      <c r="B41" s="82">
        <v>23.39</v>
      </c>
      <c r="D41" s="82">
        <v>25</v>
      </c>
      <c r="E41" s="82">
        <v>11</v>
      </c>
      <c r="F41" s="82">
        <f t="shared" si="1"/>
        <v>10.5</v>
      </c>
      <c r="G41" s="82">
        <f t="shared" si="2"/>
        <v>18.190000000000001</v>
      </c>
      <c r="J41" s="82">
        <v>25</v>
      </c>
      <c r="K41" s="82">
        <v>17.100000000000001</v>
      </c>
      <c r="L41" s="82">
        <f t="shared" si="3"/>
        <v>16.600000000000001</v>
      </c>
      <c r="M41" s="82">
        <f t="shared" si="4"/>
        <v>15.619999999999997</v>
      </c>
      <c r="O41" s="157">
        <v>39932.437499999993</v>
      </c>
      <c r="P41" s="156">
        <f t="shared" si="0"/>
        <v>17.441860465116278</v>
      </c>
      <c r="Q41" s="159">
        <v>11.381999999999998</v>
      </c>
      <c r="R41" s="160"/>
      <c r="S41" s="159"/>
    </row>
    <row r="42" spans="1:21">
      <c r="A42" s="82">
        <v>121.35420000000001</v>
      </c>
      <c r="B42" s="82">
        <v>28.96</v>
      </c>
      <c r="D42" s="82">
        <v>30</v>
      </c>
      <c r="E42" s="82">
        <v>12.7</v>
      </c>
      <c r="F42" s="82">
        <f t="shared" si="1"/>
        <v>12.2</v>
      </c>
      <c r="G42" s="82">
        <f t="shared" si="2"/>
        <v>16.490000000000002</v>
      </c>
      <c r="J42" s="82">
        <v>30</v>
      </c>
      <c r="K42" s="82">
        <v>17.7</v>
      </c>
      <c r="L42" s="82">
        <f t="shared" si="3"/>
        <v>17.2</v>
      </c>
      <c r="M42" s="82">
        <f t="shared" si="4"/>
        <v>15.02</v>
      </c>
      <c r="O42" s="157">
        <v>39932.447916666664</v>
      </c>
      <c r="P42" s="156">
        <f t="shared" si="0"/>
        <v>20.348837209302324</v>
      </c>
      <c r="Q42" s="159">
        <v>11.368000000000002</v>
      </c>
      <c r="R42" s="160"/>
      <c r="S42" s="159"/>
    </row>
    <row r="43" spans="1:21">
      <c r="A43" s="82">
        <v>0</v>
      </c>
      <c r="B43" s="82">
        <v>28.96</v>
      </c>
      <c r="D43" s="82">
        <v>35</v>
      </c>
      <c r="E43" s="82">
        <v>14.7</v>
      </c>
      <c r="F43" s="82">
        <f t="shared" si="1"/>
        <v>14.2</v>
      </c>
      <c r="G43" s="82">
        <f t="shared" si="2"/>
        <v>14.490000000000002</v>
      </c>
      <c r="J43" s="82">
        <v>35</v>
      </c>
      <c r="K43" s="82">
        <v>19.100000000000001</v>
      </c>
      <c r="L43" s="82">
        <f t="shared" si="3"/>
        <v>18.600000000000001</v>
      </c>
      <c r="M43" s="82">
        <f t="shared" si="4"/>
        <v>13.619999999999997</v>
      </c>
      <c r="O43" s="157">
        <v>39932.458333333328</v>
      </c>
      <c r="P43" s="156">
        <f t="shared" si="0"/>
        <v>23.255813953488371</v>
      </c>
      <c r="Q43" s="159">
        <v>11.372</v>
      </c>
      <c r="R43" s="160"/>
      <c r="S43" s="159"/>
    </row>
    <row r="44" spans="1:21">
      <c r="D44" s="82">
        <v>40</v>
      </c>
      <c r="E44" s="82">
        <v>17.899999999999999</v>
      </c>
      <c r="F44" s="82">
        <f t="shared" si="1"/>
        <v>17.399999999999999</v>
      </c>
      <c r="G44" s="82">
        <f t="shared" si="2"/>
        <v>11.290000000000003</v>
      </c>
      <c r="H44" s="82" t="s">
        <v>12</v>
      </c>
      <c r="J44" s="82">
        <v>42</v>
      </c>
      <c r="K44" s="82">
        <v>22.4</v>
      </c>
      <c r="L44" s="82">
        <f t="shared" si="3"/>
        <v>21.9</v>
      </c>
      <c r="M44" s="82">
        <f t="shared" si="4"/>
        <v>10.32</v>
      </c>
      <c r="N44" s="82" t="s">
        <v>12</v>
      </c>
      <c r="O44" s="157">
        <v>39932.468749999993</v>
      </c>
      <c r="P44" s="156">
        <f t="shared" si="0"/>
        <v>26.162790697674417</v>
      </c>
      <c r="Q44" s="159">
        <v>11.366999999999997</v>
      </c>
      <c r="R44" s="160"/>
      <c r="S44" s="159"/>
    </row>
    <row r="45" spans="1:21">
      <c r="D45" s="82">
        <v>45</v>
      </c>
      <c r="E45" s="82">
        <v>18.7</v>
      </c>
      <c r="F45" s="82">
        <f t="shared" si="1"/>
        <v>18.2</v>
      </c>
      <c r="G45" s="82">
        <f t="shared" si="2"/>
        <v>10.490000000000002</v>
      </c>
      <c r="J45" s="82">
        <v>45</v>
      </c>
      <c r="K45" s="82">
        <v>23.2</v>
      </c>
      <c r="L45" s="82">
        <f t="shared" si="3"/>
        <v>22.7</v>
      </c>
      <c r="M45" s="82">
        <f t="shared" si="4"/>
        <v>9.52</v>
      </c>
      <c r="O45" s="157">
        <v>39932.479166666664</v>
      </c>
      <c r="P45" s="156">
        <f t="shared" si="0"/>
        <v>29.069767441860463</v>
      </c>
      <c r="Q45" s="159">
        <v>11.362000000000002</v>
      </c>
      <c r="R45" s="160"/>
      <c r="S45" s="159"/>
    </row>
    <row r="46" spans="1:21">
      <c r="D46" s="82">
        <v>50</v>
      </c>
      <c r="E46" s="82">
        <v>19.2</v>
      </c>
      <c r="F46" s="82">
        <f t="shared" si="1"/>
        <v>18.7</v>
      </c>
      <c r="G46" s="82">
        <f t="shared" si="2"/>
        <v>9.990000000000002</v>
      </c>
      <c r="J46" s="82">
        <v>50</v>
      </c>
      <c r="K46" s="82">
        <v>23.7</v>
      </c>
      <c r="L46" s="82">
        <f t="shared" si="3"/>
        <v>23.2</v>
      </c>
      <c r="M46" s="82">
        <f t="shared" si="4"/>
        <v>9.02</v>
      </c>
      <c r="O46" s="157">
        <v>39932.489583333328</v>
      </c>
      <c r="P46" s="156">
        <f t="shared" si="0"/>
        <v>31.97674418604651</v>
      </c>
      <c r="Q46" s="159">
        <v>11.372999999999998</v>
      </c>
      <c r="R46" s="160"/>
      <c r="S46" s="159"/>
    </row>
    <row r="47" spans="1:21">
      <c r="D47" s="82">
        <v>55</v>
      </c>
      <c r="E47" s="82">
        <v>18.5</v>
      </c>
      <c r="F47" s="82">
        <f t="shared" si="1"/>
        <v>18</v>
      </c>
      <c r="G47" s="82">
        <f t="shared" si="2"/>
        <v>10.690000000000001</v>
      </c>
      <c r="J47" s="82">
        <v>55</v>
      </c>
      <c r="K47" s="82">
        <v>23.35</v>
      </c>
      <c r="L47" s="82">
        <f t="shared" si="3"/>
        <v>22.85</v>
      </c>
      <c r="M47" s="82">
        <f t="shared" si="4"/>
        <v>9.3699999999999974</v>
      </c>
      <c r="O47" s="157">
        <v>39932.499999999993</v>
      </c>
      <c r="P47" s="156">
        <f t="shared" si="0"/>
        <v>34.883720930232556</v>
      </c>
      <c r="Q47" s="159">
        <v>11.365000000000002</v>
      </c>
      <c r="R47" s="160"/>
      <c r="S47" s="159"/>
    </row>
    <row r="48" spans="1:21">
      <c r="D48" s="82">
        <v>60</v>
      </c>
      <c r="E48" s="82">
        <v>18.399999999999999</v>
      </c>
      <c r="F48" s="82">
        <f t="shared" si="1"/>
        <v>17.899999999999999</v>
      </c>
      <c r="G48" s="82">
        <f t="shared" si="2"/>
        <v>10.790000000000003</v>
      </c>
      <c r="J48" s="82">
        <v>60</v>
      </c>
      <c r="K48" s="82">
        <v>23</v>
      </c>
      <c r="L48" s="82">
        <f t="shared" si="3"/>
        <v>22.5</v>
      </c>
      <c r="M48" s="82">
        <f t="shared" si="4"/>
        <v>9.7199999999999989</v>
      </c>
      <c r="O48" s="157">
        <v>39932.510416666664</v>
      </c>
      <c r="P48" s="156">
        <f t="shared" si="0"/>
        <v>37.790697674418603</v>
      </c>
      <c r="Q48" s="159">
        <v>11.356999999999999</v>
      </c>
      <c r="R48" s="160"/>
      <c r="S48" s="159"/>
    </row>
    <row r="49" spans="4:19">
      <c r="D49" s="82">
        <v>65</v>
      </c>
      <c r="E49" s="82">
        <v>18.399999999999999</v>
      </c>
      <c r="F49" s="82">
        <f t="shared" si="1"/>
        <v>17.899999999999999</v>
      </c>
      <c r="G49" s="82">
        <f t="shared" si="2"/>
        <v>10.790000000000003</v>
      </c>
      <c r="J49" s="82">
        <v>65</v>
      </c>
      <c r="K49" s="82">
        <v>23.4</v>
      </c>
      <c r="L49" s="82">
        <f t="shared" si="3"/>
        <v>22.9</v>
      </c>
      <c r="M49" s="82">
        <f t="shared" si="4"/>
        <v>9.32</v>
      </c>
      <c r="O49" s="157">
        <v>39932.520833333328</v>
      </c>
      <c r="P49" s="156">
        <f t="shared" si="0"/>
        <v>40.697674418604649</v>
      </c>
      <c r="Q49" s="159">
        <v>11.344000000000001</v>
      </c>
      <c r="R49" s="160"/>
      <c r="S49" s="159"/>
    </row>
    <row r="50" spans="4:19">
      <c r="D50" s="82">
        <v>70</v>
      </c>
      <c r="E50" s="82">
        <v>19.100000000000001</v>
      </c>
      <c r="F50" s="82">
        <f t="shared" si="1"/>
        <v>18.600000000000001</v>
      </c>
      <c r="G50" s="82">
        <f t="shared" si="2"/>
        <v>10.09</v>
      </c>
      <c r="J50" s="82">
        <v>70</v>
      </c>
      <c r="K50" s="82">
        <v>23.65</v>
      </c>
      <c r="L50" s="82">
        <f t="shared" si="3"/>
        <v>23.15</v>
      </c>
      <c r="M50" s="82">
        <f t="shared" si="4"/>
        <v>9.07</v>
      </c>
      <c r="O50" s="157">
        <v>39932.531249999993</v>
      </c>
      <c r="P50" s="156">
        <f t="shared" si="0"/>
        <v>43.604651162790695</v>
      </c>
      <c r="Q50" s="159">
        <v>11.359000000000002</v>
      </c>
      <c r="R50" s="160"/>
      <c r="S50" s="159"/>
    </row>
    <row r="51" spans="4:19">
      <c r="D51" s="82">
        <v>75</v>
      </c>
      <c r="E51" s="82">
        <v>19</v>
      </c>
      <c r="F51" s="82">
        <f t="shared" si="1"/>
        <v>18.5</v>
      </c>
      <c r="G51" s="82">
        <f t="shared" si="2"/>
        <v>10.190000000000001</v>
      </c>
      <c r="J51" s="82">
        <v>75</v>
      </c>
      <c r="K51" s="82">
        <v>23.4</v>
      </c>
      <c r="L51" s="82">
        <f t="shared" si="3"/>
        <v>22.9</v>
      </c>
      <c r="M51" s="82">
        <f t="shared" si="4"/>
        <v>9.32</v>
      </c>
      <c r="O51" s="157">
        <v>39932.541666666664</v>
      </c>
      <c r="P51" s="156">
        <f t="shared" si="0"/>
        <v>46.511627906976742</v>
      </c>
      <c r="Q51" s="159">
        <v>11.353000000000002</v>
      </c>
      <c r="R51" s="160"/>
      <c r="S51" s="159"/>
    </row>
    <row r="52" spans="4:19">
      <c r="D52" s="82">
        <v>80</v>
      </c>
      <c r="E52" s="82">
        <v>18.899999999999999</v>
      </c>
      <c r="F52" s="82">
        <f t="shared" si="1"/>
        <v>18.399999999999999</v>
      </c>
      <c r="G52" s="82">
        <f t="shared" si="2"/>
        <v>10.290000000000003</v>
      </c>
      <c r="J52" s="82">
        <v>79</v>
      </c>
      <c r="K52" s="82">
        <v>22.45</v>
      </c>
      <c r="L52" s="82">
        <f t="shared" si="3"/>
        <v>21.95</v>
      </c>
      <c r="M52" s="82">
        <f t="shared" si="4"/>
        <v>10.27</v>
      </c>
      <c r="N52" s="82" t="s">
        <v>13</v>
      </c>
      <c r="O52" s="157">
        <v>39932.552083333328</v>
      </c>
      <c r="P52" s="156">
        <f t="shared" si="0"/>
        <v>49.418604651162788</v>
      </c>
      <c r="Q52" s="159">
        <v>11.351999999999997</v>
      </c>
      <c r="R52" s="160"/>
      <c r="S52" s="159"/>
    </row>
    <row r="53" spans="4:19">
      <c r="D53" s="82">
        <v>85</v>
      </c>
      <c r="E53" s="82">
        <v>19</v>
      </c>
      <c r="F53" s="82">
        <f t="shared" si="1"/>
        <v>18.5</v>
      </c>
      <c r="G53" s="82">
        <f t="shared" si="2"/>
        <v>10.190000000000001</v>
      </c>
      <c r="J53" s="82">
        <v>85</v>
      </c>
      <c r="K53" s="82">
        <v>21.1</v>
      </c>
      <c r="L53" s="82">
        <f t="shared" si="3"/>
        <v>20.6</v>
      </c>
      <c r="M53" s="82">
        <f t="shared" si="4"/>
        <v>11.619999999999997</v>
      </c>
      <c r="O53" s="157">
        <v>39932.562499999993</v>
      </c>
      <c r="P53" s="156">
        <f t="shared" si="0"/>
        <v>52.325581395348834</v>
      </c>
      <c r="Q53" s="159">
        <v>11.347000000000001</v>
      </c>
      <c r="R53" s="160"/>
      <c r="S53" s="159"/>
    </row>
    <row r="54" spans="4:19">
      <c r="D54" s="82">
        <v>90</v>
      </c>
      <c r="E54" s="82">
        <v>18.3</v>
      </c>
      <c r="F54" s="82">
        <f t="shared" si="1"/>
        <v>17.8</v>
      </c>
      <c r="G54" s="82">
        <f t="shared" si="2"/>
        <v>10.89</v>
      </c>
      <c r="H54" s="82" t="s">
        <v>13</v>
      </c>
      <c r="J54" s="82">
        <v>90</v>
      </c>
      <c r="K54" s="82">
        <v>18.899999999999999</v>
      </c>
      <c r="L54" s="82">
        <f t="shared" si="3"/>
        <v>18.399999999999999</v>
      </c>
      <c r="M54" s="82">
        <f t="shared" si="4"/>
        <v>13.82</v>
      </c>
      <c r="O54" s="157">
        <v>39932.572916666664</v>
      </c>
      <c r="P54" s="156">
        <f t="shared" si="0"/>
        <v>55.232558139534881</v>
      </c>
      <c r="Q54" s="159">
        <v>11.350999999999999</v>
      </c>
      <c r="R54" s="160"/>
      <c r="S54" s="159"/>
    </row>
    <row r="55" spans="4:19">
      <c r="D55" s="82">
        <v>95</v>
      </c>
      <c r="E55" s="82">
        <v>16.899999999999999</v>
      </c>
      <c r="F55" s="82">
        <f t="shared" si="1"/>
        <v>16.399999999999999</v>
      </c>
      <c r="G55" s="82">
        <f t="shared" si="2"/>
        <v>12.290000000000003</v>
      </c>
      <c r="J55" s="82">
        <v>95</v>
      </c>
      <c r="K55" s="82">
        <v>15.9</v>
      </c>
      <c r="L55" s="82">
        <f t="shared" si="3"/>
        <v>15.4</v>
      </c>
      <c r="M55" s="82">
        <f t="shared" si="4"/>
        <v>16.82</v>
      </c>
      <c r="O55" s="157">
        <v>39932.583333333328</v>
      </c>
      <c r="P55" s="156">
        <f t="shared" si="0"/>
        <v>58.139534883720927</v>
      </c>
      <c r="Q55" s="159">
        <v>11.344000000000001</v>
      </c>
      <c r="R55" s="160"/>
      <c r="S55" s="159"/>
    </row>
    <row r="56" spans="4:19">
      <c r="D56" s="82">
        <v>100</v>
      </c>
      <c r="E56" s="82">
        <v>14.5</v>
      </c>
      <c r="F56" s="82">
        <f t="shared" si="1"/>
        <v>14</v>
      </c>
      <c r="G56" s="82">
        <f t="shared" si="2"/>
        <v>14.690000000000001</v>
      </c>
      <c r="J56" s="82">
        <v>100</v>
      </c>
      <c r="K56" s="82">
        <v>12.9</v>
      </c>
      <c r="L56" s="82">
        <f t="shared" si="3"/>
        <v>12.4</v>
      </c>
      <c r="M56" s="82">
        <f t="shared" si="4"/>
        <v>19.82</v>
      </c>
      <c r="O56" s="157">
        <v>39932.593749999993</v>
      </c>
      <c r="P56" s="156">
        <f t="shared" si="0"/>
        <v>61.046511627906973</v>
      </c>
      <c r="Q56" s="159">
        <v>11.342999999999996</v>
      </c>
      <c r="R56" s="160"/>
      <c r="S56" s="159"/>
    </row>
    <row r="57" spans="4:19">
      <c r="D57" s="82">
        <v>105</v>
      </c>
      <c r="E57" s="82">
        <v>10.6</v>
      </c>
      <c r="F57" s="82">
        <f t="shared" si="1"/>
        <v>10.1</v>
      </c>
      <c r="G57" s="82">
        <f t="shared" si="2"/>
        <v>18.590000000000003</v>
      </c>
      <c r="J57" s="82">
        <v>105</v>
      </c>
      <c r="K57" s="82">
        <v>10</v>
      </c>
      <c r="L57" s="82">
        <f t="shared" si="3"/>
        <v>9.5</v>
      </c>
      <c r="M57" s="82">
        <f t="shared" si="4"/>
        <v>22.72</v>
      </c>
      <c r="O57" s="157">
        <v>39932.604166666664</v>
      </c>
      <c r="P57" s="156">
        <f t="shared" si="0"/>
        <v>63.95348837209302</v>
      </c>
      <c r="Q57" s="159">
        <v>11.344999999999999</v>
      </c>
      <c r="R57" s="160"/>
      <c r="S57" s="159"/>
    </row>
    <row r="58" spans="4:19">
      <c r="D58" s="82">
        <v>110</v>
      </c>
      <c r="E58" s="82">
        <v>9.9</v>
      </c>
      <c r="F58" s="82">
        <f t="shared" si="1"/>
        <v>9.4</v>
      </c>
      <c r="G58" s="82">
        <f t="shared" si="2"/>
        <v>19.29</v>
      </c>
      <c r="J58" s="82">
        <v>110</v>
      </c>
      <c r="K58" s="82">
        <v>8.6999999999999993</v>
      </c>
      <c r="L58" s="82">
        <f t="shared" si="3"/>
        <v>8.1999999999999993</v>
      </c>
      <c r="M58" s="82">
        <f t="shared" si="4"/>
        <v>24.02</v>
      </c>
      <c r="O58" s="157">
        <v>39932.614583333328</v>
      </c>
      <c r="P58" s="156">
        <f t="shared" si="0"/>
        <v>66.860465116279073</v>
      </c>
      <c r="Q58" s="159">
        <v>11.348999999999997</v>
      </c>
      <c r="R58" s="160"/>
      <c r="S58" s="159"/>
    </row>
    <row r="59" spans="4:19">
      <c r="D59" s="82">
        <v>115</v>
      </c>
      <c r="E59" s="82">
        <v>7.5</v>
      </c>
      <c r="F59" s="82">
        <f t="shared" si="1"/>
        <v>7</v>
      </c>
      <c r="G59" s="82">
        <f t="shared" si="2"/>
        <v>21.69</v>
      </c>
      <c r="J59" s="82">
        <v>115</v>
      </c>
      <c r="K59" s="82">
        <v>7.2</v>
      </c>
      <c r="L59" s="82">
        <f t="shared" si="3"/>
        <v>6.7</v>
      </c>
      <c r="M59" s="82">
        <f t="shared" si="4"/>
        <v>25.52</v>
      </c>
      <c r="O59" s="157">
        <v>39932.624999999993</v>
      </c>
      <c r="P59" s="156">
        <f t="shared" si="0"/>
        <v>69.767441860465112</v>
      </c>
      <c r="Q59" s="159">
        <v>11.338999999999999</v>
      </c>
      <c r="R59" s="160"/>
      <c r="S59" s="159"/>
    </row>
    <row r="60" spans="4:19">
      <c r="D60" s="82">
        <v>120</v>
      </c>
      <c r="E60" s="82">
        <v>5.3</v>
      </c>
      <c r="F60" s="82">
        <f t="shared" si="1"/>
        <v>4.8</v>
      </c>
      <c r="G60" s="82">
        <f t="shared" si="2"/>
        <v>23.89</v>
      </c>
      <c r="J60" s="82">
        <v>120</v>
      </c>
      <c r="K60" s="82">
        <v>5.7</v>
      </c>
      <c r="L60" s="82">
        <f t="shared" si="3"/>
        <v>5.2</v>
      </c>
      <c r="M60" s="82">
        <f t="shared" si="4"/>
        <v>27.02</v>
      </c>
      <c r="O60" s="157">
        <v>39932.635416666664</v>
      </c>
      <c r="P60" s="156">
        <f t="shared" si="0"/>
        <v>72.674418604651152</v>
      </c>
      <c r="Q60" s="159">
        <v>11.344000000000001</v>
      </c>
      <c r="R60" s="160"/>
      <c r="S60" s="159"/>
    </row>
    <row r="61" spans="4:19">
      <c r="J61" s="82">
        <v>125</v>
      </c>
      <c r="K61" s="82">
        <v>3.1</v>
      </c>
      <c r="L61" s="82">
        <f t="shared" si="3"/>
        <v>2.6</v>
      </c>
      <c r="M61" s="82">
        <f t="shared" si="4"/>
        <v>29.619999999999997</v>
      </c>
      <c r="O61" s="157">
        <v>39932.645833333328</v>
      </c>
      <c r="P61" s="156">
        <f t="shared" si="0"/>
        <v>75.581395348837191</v>
      </c>
      <c r="Q61" s="159">
        <v>11.353999999999999</v>
      </c>
      <c r="R61" s="160"/>
      <c r="S61" s="159"/>
    </row>
    <row r="62" spans="4:19">
      <c r="F62" s="82" t="s">
        <v>14</v>
      </c>
      <c r="G62" s="82">
        <f>AVERAGE(G44,G54)</f>
        <v>11.090000000000002</v>
      </c>
      <c r="O62" s="157">
        <v>39932.656249999993</v>
      </c>
      <c r="P62" s="156">
        <f t="shared" si="0"/>
        <v>78.48837209302323</v>
      </c>
      <c r="Q62" s="159">
        <v>11.353000000000002</v>
      </c>
      <c r="R62" s="160"/>
      <c r="S62" s="159"/>
    </row>
    <row r="63" spans="4:19">
      <c r="L63" s="82" t="s">
        <v>274</v>
      </c>
      <c r="M63" s="82">
        <f>AVERAGE(M44,M52)</f>
        <v>10.295</v>
      </c>
      <c r="O63" s="157">
        <v>39932.666666666664</v>
      </c>
      <c r="P63" s="156">
        <f t="shared" si="0"/>
        <v>81.395348837209269</v>
      </c>
      <c r="Q63" s="159">
        <v>11.365000000000002</v>
      </c>
      <c r="R63" s="160"/>
      <c r="S63" s="159"/>
    </row>
    <row r="64" spans="4:19">
      <c r="O64" s="157">
        <v>39932.677083333328</v>
      </c>
      <c r="P64" s="156">
        <f t="shared" si="0"/>
        <v>84.302325581395309</v>
      </c>
      <c r="Q64" s="159">
        <v>11.341999999999999</v>
      </c>
      <c r="R64" s="160"/>
      <c r="S64" s="159"/>
    </row>
    <row r="65" spans="15:19">
      <c r="O65" s="157">
        <v>39932.687499999993</v>
      </c>
      <c r="P65" s="156">
        <f t="shared" si="0"/>
        <v>87.209302325581348</v>
      </c>
      <c r="Q65" s="159">
        <v>11.378</v>
      </c>
      <c r="R65" s="160"/>
      <c r="S65" s="159"/>
    </row>
    <row r="66" spans="15:19">
      <c r="O66" s="157">
        <v>39932.697916666664</v>
      </c>
      <c r="P66" s="156">
        <f t="shared" si="0"/>
        <v>90.116279069767387</v>
      </c>
      <c r="Q66" s="159">
        <v>11.351999999999997</v>
      </c>
      <c r="R66" s="160"/>
      <c r="S66" s="159"/>
    </row>
    <row r="67" spans="15:19">
      <c r="O67" s="157">
        <v>39932.708333333328</v>
      </c>
      <c r="P67" s="156">
        <f t="shared" si="0"/>
        <v>93.023255813953426</v>
      </c>
      <c r="Q67" s="159">
        <v>11.362000000000002</v>
      </c>
      <c r="R67" s="160"/>
      <c r="S67" s="159"/>
    </row>
    <row r="68" spans="15:19">
      <c r="O68" s="157">
        <v>39932.718749999993</v>
      </c>
      <c r="P68" s="156">
        <f t="shared" si="0"/>
        <v>95.930232558139465</v>
      </c>
      <c r="Q68" s="159">
        <v>11.372</v>
      </c>
      <c r="R68" s="160"/>
      <c r="S68" s="159"/>
    </row>
    <row r="69" spans="15:19">
      <c r="O69" s="157">
        <v>39932.729166666664</v>
      </c>
      <c r="P69" s="156">
        <f t="shared" si="0"/>
        <v>98.837209302325505</v>
      </c>
      <c r="Q69" s="159">
        <v>11.377000000000002</v>
      </c>
      <c r="R69" s="160"/>
      <c r="S69" s="159"/>
    </row>
    <row r="70" spans="15:19">
      <c r="O70" s="157">
        <v>39932.739583333328</v>
      </c>
      <c r="P70" s="156">
        <f t="shared" si="0"/>
        <v>101.74418604651154</v>
      </c>
      <c r="Q70" s="159">
        <v>11.378</v>
      </c>
      <c r="R70" s="160"/>
      <c r="S70" s="159"/>
    </row>
    <row r="71" spans="15:19">
      <c r="O71" s="157">
        <v>39932.749999999993</v>
      </c>
      <c r="P71" s="156">
        <f t="shared" si="0"/>
        <v>104.65116279069758</v>
      </c>
      <c r="Q71" s="159">
        <v>11.375999999999998</v>
      </c>
      <c r="R71" s="160"/>
      <c r="S71" s="159"/>
    </row>
    <row r="72" spans="15:19">
      <c r="O72" s="157">
        <v>39932.760416666664</v>
      </c>
      <c r="P72" s="156">
        <f t="shared" si="0"/>
        <v>107.55813953488362</v>
      </c>
      <c r="Q72" s="159">
        <v>11.378999999999998</v>
      </c>
      <c r="R72" s="160"/>
      <c r="S72" s="159"/>
    </row>
    <row r="73" spans="15:19">
      <c r="O73" s="157">
        <v>39932.770833333328</v>
      </c>
      <c r="P73" s="156">
        <f t="shared" si="0"/>
        <v>110.46511627906966</v>
      </c>
      <c r="Q73" s="159">
        <v>11.372</v>
      </c>
      <c r="R73" s="160"/>
      <c r="S73" s="159"/>
    </row>
    <row r="74" spans="15:19">
      <c r="O74" s="157">
        <v>39932.781249999993</v>
      </c>
      <c r="P74" s="156">
        <f t="shared" si="0"/>
        <v>113.3720930232557</v>
      </c>
      <c r="Q74" s="159">
        <v>11.392000000000003</v>
      </c>
      <c r="R74" s="160"/>
      <c r="S74" s="159"/>
    </row>
    <row r="75" spans="15:19">
      <c r="O75" s="157">
        <v>39932.791666666664</v>
      </c>
      <c r="P75" s="156">
        <f t="shared" si="0"/>
        <v>116.27906976744174</v>
      </c>
      <c r="Q75" s="159">
        <v>11.393000000000001</v>
      </c>
      <c r="R75" s="160"/>
      <c r="S75" s="159"/>
    </row>
    <row r="76" spans="15:19">
      <c r="O76" s="157">
        <v>39932.802083333328</v>
      </c>
      <c r="P76" s="156">
        <f t="shared" si="0"/>
        <v>119.18604651162778</v>
      </c>
      <c r="Q76" s="159">
        <v>11.377000000000002</v>
      </c>
      <c r="R76" s="160"/>
      <c r="S76" s="159"/>
    </row>
    <row r="77" spans="15:19">
      <c r="O77" s="157">
        <v>39932.812499999993</v>
      </c>
      <c r="P77" s="156">
        <f t="shared" si="0"/>
        <v>122.09302325581382</v>
      </c>
      <c r="Q77" s="159">
        <v>11.403999999999996</v>
      </c>
      <c r="R77" s="160"/>
      <c r="S77" s="159"/>
    </row>
    <row r="78" spans="15:19">
      <c r="O78" s="157">
        <v>39932.822916666664</v>
      </c>
      <c r="P78" s="156">
        <f t="shared" si="0"/>
        <v>124.99999999999986</v>
      </c>
      <c r="Q78" s="159">
        <v>11.409999999999997</v>
      </c>
      <c r="R78" s="160"/>
      <c r="S78" s="159"/>
    </row>
  </sheetData>
  <mergeCells count="1">
    <mergeCell ref="A34:B3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80"/>
  <sheetViews>
    <sheetView workbookViewId="0">
      <selection activeCell="K33" sqref="K33"/>
    </sheetView>
  </sheetViews>
  <sheetFormatPr defaultRowHeight="12.75"/>
  <cols>
    <col min="1" max="1" width="11.5703125" style="20" bestFit="1" customWidth="1"/>
    <col min="2" max="4" width="9.140625" style="20" customWidth="1"/>
    <col min="5" max="5" width="11.5703125" style="20" bestFit="1" customWidth="1"/>
    <col min="6" max="6" width="9.140625" style="20"/>
    <col min="7" max="12" width="9.140625" style="20" customWidth="1"/>
    <col min="13" max="16384" width="9.140625" style="20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13" s="21" customFormat="1" ht="15" customHeight="1" thickBot="1">
      <c r="A33" s="164" t="s">
        <v>16</v>
      </c>
      <c r="B33" s="164"/>
      <c r="C33" s="164"/>
      <c r="D33" s="164"/>
      <c r="E33" s="164"/>
      <c r="F33" s="164"/>
      <c r="G33" s="164"/>
      <c r="I33" s="164" t="s">
        <v>35</v>
      </c>
      <c r="J33" s="164"/>
      <c r="L33" s="164" t="s">
        <v>17</v>
      </c>
      <c r="M33" s="164"/>
    </row>
    <row r="34" spans="1:13" ht="15" customHeight="1">
      <c r="A34" s="122" t="s">
        <v>50</v>
      </c>
      <c r="B34" s="123"/>
      <c r="C34" s="123"/>
      <c r="D34" s="123"/>
      <c r="E34" s="123" t="s">
        <v>51</v>
      </c>
      <c r="F34" s="123"/>
      <c r="G34" s="124"/>
      <c r="I34" s="125" t="s">
        <v>33</v>
      </c>
      <c r="J34" s="124">
        <v>89.5</v>
      </c>
      <c r="L34" s="122">
        <v>0</v>
      </c>
      <c r="M34" s="124">
        <v>99.12</v>
      </c>
    </row>
    <row r="35" spans="1:13" ht="15" customHeight="1">
      <c r="A35" s="4" t="s">
        <v>52</v>
      </c>
      <c r="B35" s="5" t="s">
        <v>53</v>
      </c>
      <c r="C35" s="5" t="s">
        <v>23</v>
      </c>
      <c r="D35" s="5"/>
      <c r="E35" s="5" t="s">
        <v>52</v>
      </c>
      <c r="F35" s="5" t="s">
        <v>53</v>
      </c>
      <c r="G35" s="6" t="s">
        <v>23</v>
      </c>
      <c r="I35" s="126" t="s">
        <v>34</v>
      </c>
      <c r="J35" s="127">
        <v>80.7</v>
      </c>
      <c r="L35" s="130">
        <v>0</v>
      </c>
      <c r="M35" s="127">
        <v>97.62</v>
      </c>
    </row>
    <row r="36" spans="1:13" ht="15" customHeight="1">
      <c r="A36" s="4">
        <v>145</v>
      </c>
      <c r="B36" s="5">
        <v>96.52000000000001</v>
      </c>
      <c r="C36" s="5"/>
      <c r="D36" s="5"/>
      <c r="E36" s="18">
        <v>0</v>
      </c>
      <c r="F36" s="5">
        <v>97.87</v>
      </c>
      <c r="G36" s="6"/>
      <c r="I36" s="126" t="s">
        <v>213</v>
      </c>
      <c r="J36" s="127">
        <v>92.2</v>
      </c>
      <c r="L36" s="130">
        <v>30.416666666666668</v>
      </c>
      <c r="M36" s="127">
        <v>97.62</v>
      </c>
    </row>
    <row r="37" spans="1:13" ht="15" customHeight="1">
      <c r="A37" s="4">
        <v>140</v>
      </c>
      <c r="B37" s="5">
        <v>93.070000000000007</v>
      </c>
      <c r="C37" s="5" t="s">
        <v>49</v>
      </c>
      <c r="D37" s="5"/>
      <c r="E37" s="18">
        <v>6</v>
      </c>
      <c r="F37" s="5">
        <v>94.27000000000001</v>
      </c>
      <c r="G37" s="6"/>
      <c r="I37" s="126" t="s">
        <v>214</v>
      </c>
      <c r="J37" s="127">
        <v>77.900000000000006</v>
      </c>
      <c r="L37" s="130">
        <v>30.416666666666668</v>
      </c>
      <c r="M37" s="127">
        <v>25</v>
      </c>
    </row>
    <row r="38" spans="1:13" ht="15" customHeight="1" thickBot="1">
      <c r="A38" s="4">
        <v>135</v>
      </c>
      <c r="B38" s="5">
        <v>91.070000000000007</v>
      </c>
      <c r="C38" s="5"/>
      <c r="D38" s="5"/>
      <c r="E38" s="18">
        <v>10</v>
      </c>
      <c r="F38" s="5">
        <v>92.02000000000001</v>
      </c>
      <c r="G38" s="6"/>
      <c r="I38" s="128" t="s">
        <v>215</v>
      </c>
      <c r="J38" s="129">
        <v>87.86</v>
      </c>
      <c r="L38" s="130">
        <v>31.416666666666668</v>
      </c>
      <c r="M38" s="127">
        <v>25</v>
      </c>
    </row>
    <row r="39" spans="1:13" ht="15" customHeight="1">
      <c r="A39" s="4">
        <v>130</v>
      </c>
      <c r="B39" s="5">
        <v>89.42</v>
      </c>
      <c r="C39" s="5"/>
      <c r="D39" s="5"/>
      <c r="E39" s="18">
        <v>15</v>
      </c>
      <c r="F39" s="5">
        <v>89.67</v>
      </c>
      <c r="G39" s="6"/>
      <c r="I39" s="161" t="s">
        <v>198</v>
      </c>
      <c r="J39" s="161"/>
      <c r="L39" s="130">
        <v>31.416666666666668</v>
      </c>
      <c r="M39" s="127">
        <v>97.62</v>
      </c>
    </row>
    <row r="40" spans="1:13" ht="15" customHeight="1">
      <c r="A40" s="4">
        <v>125</v>
      </c>
      <c r="B40" s="5">
        <v>88.52000000000001</v>
      </c>
      <c r="C40" s="5"/>
      <c r="D40" s="5"/>
      <c r="E40" s="18">
        <v>20</v>
      </c>
      <c r="F40" s="5">
        <v>88.12</v>
      </c>
      <c r="G40" s="6"/>
      <c r="L40" s="130">
        <v>61.666666666666671</v>
      </c>
      <c r="M40" s="127">
        <v>97.62</v>
      </c>
    </row>
    <row r="41" spans="1:13" ht="15" customHeight="1">
      <c r="A41" s="4">
        <v>120</v>
      </c>
      <c r="B41" s="5">
        <v>87.67</v>
      </c>
      <c r="C41" s="5"/>
      <c r="D41" s="5"/>
      <c r="E41" s="18">
        <v>25</v>
      </c>
      <c r="F41" s="5">
        <v>87.47</v>
      </c>
      <c r="G41" s="6"/>
      <c r="L41" s="130">
        <v>61.666666666666671</v>
      </c>
      <c r="M41" s="127">
        <v>25</v>
      </c>
    </row>
    <row r="42" spans="1:13" ht="15" customHeight="1">
      <c r="A42" s="4">
        <v>115</v>
      </c>
      <c r="B42" s="5">
        <v>86.77000000000001</v>
      </c>
      <c r="C42" s="5"/>
      <c r="D42" s="5"/>
      <c r="E42" s="18">
        <v>28</v>
      </c>
      <c r="F42" s="5">
        <v>86.820000000000007</v>
      </c>
      <c r="G42" s="6" t="s">
        <v>32</v>
      </c>
      <c r="L42" s="130">
        <v>62.666666666666671</v>
      </c>
      <c r="M42" s="127">
        <v>25</v>
      </c>
    </row>
    <row r="43" spans="1:13" ht="15" customHeight="1">
      <c r="A43" s="4">
        <v>110</v>
      </c>
      <c r="B43" s="5">
        <v>86.17</v>
      </c>
      <c r="C43" s="5" t="s">
        <v>31</v>
      </c>
      <c r="D43" s="5"/>
      <c r="E43" s="18">
        <v>30</v>
      </c>
      <c r="F43" s="5">
        <v>86.67</v>
      </c>
      <c r="G43" s="6"/>
      <c r="L43" s="130">
        <v>62.666666666666671</v>
      </c>
      <c r="M43" s="127">
        <v>97.62</v>
      </c>
    </row>
    <row r="44" spans="1:13" ht="15" customHeight="1">
      <c r="A44" s="4">
        <v>105</v>
      </c>
      <c r="B44" s="5">
        <v>85.42</v>
      </c>
      <c r="C44" s="5"/>
      <c r="D44" s="5"/>
      <c r="E44" s="18">
        <v>35</v>
      </c>
      <c r="F44" s="5">
        <v>86.17</v>
      </c>
      <c r="G44" s="6"/>
      <c r="L44" s="130">
        <v>92.916666666666671</v>
      </c>
      <c r="M44" s="127">
        <v>97.62</v>
      </c>
    </row>
    <row r="45" spans="1:13" ht="15" customHeight="1">
      <c r="A45" s="4">
        <v>100</v>
      </c>
      <c r="B45" s="5">
        <v>85.12</v>
      </c>
      <c r="C45" s="5"/>
      <c r="D45" s="5"/>
      <c r="E45" s="18">
        <v>40</v>
      </c>
      <c r="F45" s="5">
        <v>85.52000000000001</v>
      </c>
      <c r="G45" s="6"/>
      <c r="L45" s="130">
        <v>92.916666666666671</v>
      </c>
      <c r="M45" s="127">
        <v>25</v>
      </c>
    </row>
    <row r="46" spans="1:13" ht="15" customHeight="1">
      <c r="A46" s="4">
        <v>95</v>
      </c>
      <c r="B46" s="5">
        <v>84.67</v>
      </c>
      <c r="C46" s="5"/>
      <c r="D46" s="5"/>
      <c r="E46" s="18">
        <v>45</v>
      </c>
      <c r="F46" s="5">
        <v>85.27000000000001</v>
      </c>
      <c r="G46" s="6"/>
      <c r="L46" s="130">
        <v>93.916666666666671</v>
      </c>
      <c r="M46" s="127">
        <v>25</v>
      </c>
    </row>
    <row r="47" spans="1:13" ht="15" customHeight="1">
      <c r="A47" s="4">
        <v>90</v>
      </c>
      <c r="B47" s="5">
        <v>84.27000000000001</v>
      </c>
      <c r="C47" s="5"/>
      <c r="D47" s="5"/>
      <c r="E47" s="18">
        <v>50</v>
      </c>
      <c r="F47" s="5">
        <v>84.77000000000001</v>
      </c>
      <c r="G47" s="6"/>
      <c r="L47" s="130">
        <v>93.916666666666671</v>
      </c>
      <c r="M47" s="127">
        <v>97.62</v>
      </c>
    </row>
    <row r="48" spans="1:13" ht="15" customHeight="1">
      <c r="A48" s="4">
        <v>85</v>
      </c>
      <c r="B48" s="5">
        <v>83.87</v>
      </c>
      <c r="C48" s="5"/>
      <c r="D48" s="5"/>
      <c r="E48" s="18">
        <v>56</v>
      </c>
      <c r="F48" s="5">
        <v>84.42</v>
      </c>
      <c r="G48" s="6"/>
      <c r="L48" s="130">
        <v>124.16666666666667</v>
      </c>
      <c r="M48" s="127">
        <v>97.62</v>
      </c>
    </row>
    <row r="49" spans="1:13" ht="15" customHeight="1">
      <c r="A49" s="4">
        <v>80</v>
      </c>
      <c r="B49" s="5">
        <v>83.820000000000007</v>
      </c>
      <c r="C49" s="5"/>
      <c r="D49" s="5"/>
      <c r="E49" s="5">
        <v>60</v>
      </c>
      <c r="F49" s="5">
        <v>84.47</v>
      </c>
      <c r="G49" s="6"/>
      <c r="L49" s="130">
        <v>124.16666666666667</v>
      </c>
      <c r="M49" s="127">
        <v>25</v>
      </c>
    </row>
    <row r="50" spans="1:13" ht="15" customHeight="1">
      <c r="A50" s="4">
        <v>75</v>
      </c>
      <c r="B50" s="5">
        <v>83.77000000000001</v>
      </c>
      <c r="C50" s="5"/>
      <c r="D50" s="5"/>
      <c r="E50" s="5">
        <v>65</v>
      </c>
      <c r="F50" s="5">
        <v>84.47</v>
      </c>
      <c r="G50" s="6"/>
      <c r="L50" s="130">
        <v>125.16666666666667</v>
      </c>
      <c r="M50" s="127">
        <v>25</v>
      </c>
    </row>
    <row r="51" spans="1:13" ht="15" customHeight="1">
      <c r="A51" s="4">
        <v>70</v>
      </c>
      <c r="B51" s="5">
        <v>83.92</v>
      </c>
      <c r="C51" s="5"/>
      <c r="D51" s="5"/>
      <c r="E51" s="5">
        <v>70</v>
      </c>
      <c r="F51" s="5">
        <v>84.52000000000001</v>
      </c>
      <c r="G51" s="6"/>
      <c r="L51" s="130">
        <v>125.16666666666667</v>
      </c>
      <c r="M51" s="127">
        <v>97.62</v>
      </c>
    </row>
    <row r="52" spans="1:13" ht="15" customHeight="1">
      <c r="A52" s="4">
        <v>65</v>
      </c>
      <c r="B52" s="5">
        <v>83.92</v>
      </c>
      <c r="C52" s="5"/>
      <c r="D52" s="5"/>
      <c r="E52" s="5">
        <v>75</v>
      </c>
      <c r="F52" s="5">
        <v>84.87</v>
      </c>
      <c r="G52" s="6"/>
      <c r="L52" s="130">
        <v>156.75</v>
      </c>
      <c r="M52" s="127">
        <v>97.62</v>
      </c>
    </row>
    <row r="53" spans="1:13" ht="15" customHeight="1">
      <c r="A53" s="4">
        <v>60</v>
      </c>
      <c r="B53" s="5">
        <v>84.22</v>
      </c>
      <c r="C53" s="5"/>
      <c r="D53" s="5"/>
      <c r="E53" s="5">
        <v>80</v>
      </c>
      <c r="F53" s="5">
        <v>85.02000000000001</v>
      </c>
      <c r="G53" s="6"/>
      <c r="L53" s="130">
        <v>156.75</v>
      </c>
      <c r="M53" s="127">
        <v>99.12</v>
      </c>
    </row>
    <row r="54" spans="1:13" ht="15" customHeight="1" thickBot="1">
      <c r="A54" s="4">
        <v>55</v>
      </c>
      <c r="B54" s="5">
        <v>84.320000000000007</v>
      </c>
      <c r="C54" s="5"/>
      <c r="D54" s="5"/>
      <c r="E54" s="5">
        <v>85</v>
      </c>
      <c r="F54" s="5">
        <v>85.52000000000001</v>
      </c>
      <c r="G54" s="6"/>
      <c r="L54" s="131">
        <v>0</v>
      </c>
      <c r="M54" s="129">
        <v>99.12</v>
      </c>
    </row>
    <row r="55" spans="1:13" ht="15" customHeight="1">
      <c r="A55" s="4">
        <v>50</v>
      </c>
      <c r="B55" s="5">
        <v>84.820000000000007</v>
      </c>
      <c r="C55" s="5"/>
      <c r="D55" s="5"/>
      <c r="E55" s="5">
        <v>90</v>
      </c>
      <c r="F55" s="5">
        <v>85.77000000000001</v>
      </c>
      <c r="G55" s="6"/>
    </row>
    <row r="56" spans="1:13" ht="15" customHeight="1">
      <c r="A56" s="4">
        <v>45</v>
      </c>
      <c r="B56" s="5">
        <v>84.820000000000007</v>
      </c>
      <c r="C56" s="5"/>
      <c r="D56" s="5"/>
      <c r="E56" s="5">
        <v>95</v>
      </c>
      <c r="F56" s="5">
        <v>85.87</v>
      </c>
      <c r="G56" s="6"/>
    </row>
    <row r="57" spans="1:13" ht="15" customHeight="1">
      <c r="A57" s="4">
        <v>40</v>
      </c>
      <c r="B57" s="5">
        <v>84.67</v>
      </c>
      <c r="C57" s="5"/>
      <c r="D57" s="5"/>
      <c r="E57" s="5">
        <v>100</v>
      </c>
      <c r="F57" s="5">
        <v>86.320000000000007</v>
      </c>
      <c r="G57" s="6"/>
    </row>
    <row r="58" spans="1:13" ht="15" customHeight="1">
      <c r="A58" s="4">
        <v>35</v>
      </c>
      <c r="B58" s="5">
        <v>85.12</v>
      </c>
      <c r="C58" s="5"/>
      <c r="D58" s="5"/>
      <c r="E58" s="5">
        <v>105</v>
      </c>
      <c r="F58" s="5">
        <v>86.77000000000001</v>
      </c>
      <c r="G58" s="6"/>
    </row>
    <row r="59" spans="1:13" ht="15" customHeight="1">
      <c r="A59" s="4">
        <v>29</v>
      </c>
      <c r="B59" s="5">
        <v>86.320000000000007</v>
      </c>
      <c r="C59" s="5" t="s">
        <v>32</v>
      </c>
      <c r="D59" s="5"/>
      <c r="E59" s="5">
        <v>110</v>
      </c>
      <c r="F59" s="5">
        <v>87.22</v>
      </c>
      <c r="G59" s="6" t="s">
        <v>31</v>
      </c>
    </row>
    <row r="60" spans="1:13" ht="15" customHeight="1">
      <c r="A60" s="4">
        <v>25</v>
      </c>
      <c r="B60" s="5">
        <v>87.22</v>
      </c>
      <c r="C60" s="5"/>
      <c r="D60" s="5"/>
      <c r="E60" s="5">
        <v>115</v>
      </c>
      <c r="F60" s="5">
        <v>87.87</v>
      </c>
      <c r="G60" s="6"/>
    </row>
    <row r="61" spans="1:13" ht="15" customHeight="1">
      <c r="A61" s="4">
        <v>20</v>
      </c>
      <c r="B61" s="5">
        <v>88.42</v>
      </c>
      <c r="C61" s="5"/>
      <c r="D61" s="5"/>
      <c r="E61" s="5">
        <v>120</v>
      </c>
      <c r="F61" s="5">
        <v>88.47</v>
      </c>
      <c r="G61" s="6"/>
    </row>
    <row r="62" spans="1:13" ht="15" customHeight="1">
      <c r="A62" s="4">
        <v>15</v>
      </c>
      <c r="B62" s="5">
        <v>89.77000000000001</v>
      </c>
      <c r="C62" s="5"/>
      <c r="D62" s="5"/>
      <c r="E62" s="5">
        <v>125</v>
      </c>
      <c r="F62" s="5">
        <v>89.47</v>
      </c>
      <c r="G62" s="6"/>
    </row>
    <row r="63" spans="1:13" ht="15" customHeight="1">
      <c r="A63" s="4">
        <v>10</v>
      </c>
      <c r="B63" s="5">
        <v>90.97</v>
      </c>
      <c r="C63" s="5"/>
      <c r="D63" s="5"/>
      <c r="E63" s="5">
        <v>130</v>
      </c>
      <c r="F63" s="5">
        <v>90.42</v>
      </c>
      <c r="G63" s="6"/>
    </row>
    <row r="64" spans="1:13" ht="15" customHeight="1">
      <c r="A64" s="4">
        <v>5</v>
      </c>
      <c r="B64" s="5">
        <v>93.97</v>
      </c>
      <c r="C64" s="5"/>
      <c r="D64" s="5"/>
      <c r="E64" s="5">
        <v>135</v>
      </c>
      <c r="F64" s="5">
        <v>91.67</v>
      </c>
      <c r="G64" s="6"/>
    </row>
    <row r="65" spans="1:13" ht="15" customHeight="1">
      <c r="A65" s="4">
        <v>0</v>
      </c>
      <c r="B65" s="5">
        <v>98.070000000000007</v>
      </c>
      <c r="C65" s="5"/>
      <c r="D65" s="5"/>
      <c r="E65" s="5">
        <v>140</v>
      </c>
      <c r="F65" s="5">
        <v>92.820000000000007</v>
      </c>
      <c r="G65" s="6"/>
    </row>
    <row r="66" spans="1:13" ht="15" customHeight="1" thickBot="1">
      <c r="A66" s="7"/>
      <c r="B66" s="8"/>
      <c r="C66" s="8"/>
      <c r="D66" s="8"/>
      <c r="E66" s="8">
        <v>145</v>
      </c>
      <c r="F66" s="8">
        <v>96.27000000000001</v>
      </c>
      <c r="G66" s="9"/>
    </row>
    <row r="67" spans="1:13" ht="15" customHeight="1">
      <c r="A67"/>
      <c r="B67"/>
      <c r="C67"/>
      <c r="D67"/>
      <c r="E67"/>
      <c r="F67"/>
      <c r="G67"/>
      <c r="H67"/>
      <c r="I67"/>
      <c r="J67"/>
    </row>
    <row r="68" spans="1:13" ht="15" customHeight="1">
      <c r="A68"/>
      <c r="B68"/>
      <c r="C68"/>
      <c r="D68"/>
      <c r="E68"/>
      <c r="F68"/>
      <c r="G68"/>
      <c r="H68"/>
      <c r="I68"/>
      <c r="J68"/>
    </row>
    <row r="69" spans="1:13" ht="15" customHeight="1">
      <c r="A69"/>
      <c r="B69"/>
      <c r="C69"/>
      <c r="D69"/>
      <c r="E69"/>
      <c r="F69"/>
      <c r="G69"/>
      <c r="H69"/>
      <c r="I69"/>
      <c r="J69"/>
    </row>
    <row r="70" spans="1:13" ht="15" customHeight="1">
      <c r="A70"/>
      <c r="B70"/>
      <c r="C70"/>
      <c r="D70"/>
      <c r="E70"/>
      <c r="F70"/>
      <c r="G70"/>
      <c r="H70"/>
      <c r="I70"/>
      <c r="J70"/>
    </row>
    <row r="71" spans="1:13" ht="15" customHeight="1">
      <c r="A71"/>
      <c r="B71"/>
      <c r="C71"/>
      <c r="D71"/>
      <c r="E71"/>
      <c r="F71"/>
      <c r="G71"/>
      <c r="H71"/>
      <c r="I71"/>
      <c r="J71"/>
    </row>
    <row r="72" spans="1:13" ht="1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customHeight="1">
      <c r="A77"/>
      <c r="B77"/>
      <c r="C77"/>
      <c r="D77"/>
      <c r="E77"/>
      <c r="F77"/>
      <c r="G77"/>
    </row>
    <row r="78" spans="1:13" ht="15" customHeight="1">
      <c r="A78"/>
      <c r="B78"/>
      <c r="C78"/>
      <c r="D78"/>
      <c r="E78"/>
      <c r="F78"/>
      <c r="G78"/>
    </row>
    <row r="79" spans="1:13" ht="15">
      <c r="A79"/>
      <c r="B79"/>
      <c r="C79"/>
      <c r="D79"/>
      <c r="E79"/>
      <c r="F79"/>
      <c r="G79"/>
    </row>
    <row r="80" spans="1:13" ht="15">
      <c r="A80"/>
      <c r="B80"/>
      <c r="C80"/>
      <c r="D80"/>
      <c r="E80"/>
      <c r="F80"/>
      <c r="G80"/>
    </row>
  </sheetData>
  <mergeCells count="4">
    <mergeCell ref="I39:J39"/>
    <mergeCell ref="L33:M33"/>
    <mergeCell ref="I33:J33"/>
    <mergeCell ref="A33:G33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33:AB95"/>
  <sheetViews>
    <sheetView workbookViewId="0">
      <selection activeCell="P18" sqref="P18"/>
    </sheetView>
  </sheetViews>
  <sheetFormatPr defaultRowHeight="15"/>
  <cols>
    <col min="1" max="1" width="16.140625" bestFit="1" customWidth="1"/>
    <col min="2" max="2" width="17.42578125" bestFit="1" customWidth="1"/>
    <col min="3" max="3" width="15.42578125" bestFit="1" customWidth="1"/>
    <col min="7" max="7" width="14.7109375" bestFit="1" customWidth="1"/>
    <col min="8" max="8" width="15.85546875" bestFit="1" customWidth="1"/>
    <col min="9" max="9" width="14.140625" bestFit="1" customWidth="1"/>
    <col min="10" max="10" width="14.140625" customWidth="1"/>
    <col min="15" max="15" width="11.42578125" bestFit="1" customWidth="1"/>
    <col min="16" max="16" width="9.85546875" customWidth="1"/>
    <col min="17" max="17" width="10.42578125" customWidth="1"/>
    <col min="21" max="21" width="13.140625" customWidth="1"/>
    <col min="22" max="22" width="7.5703125" customWidth="1"/>
  </cols>
  <sheetData>
    <row r="33" spans="1:17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M33" s="162" t="s">
        <v>35</v>
      </c>
      <c r="N33" s="162"/>
      <c r="P33" s="162" t="s">
        <v>17</v>
      </c>
      <c r="Q33" s="162"/>
    </row>
    <row r="34" spans="1:17">
      <c r="A34" s="1" t="s">
        <v>3</v>
      </c>
      <c r="B34" s="2"/>
      <c r="C34" s="2"/>
      <c r="D34" s="2"/>
      <c r="E34" s="2"/>
      <c r="F34" s="2"/>
      <c r="G34" s="2" t="s">
        <v>3</v>
      </c>
      <c r="H34" s="2"/>
      <c r="I34" s="2"/>
      <c r="J34" s="2"/>
      <c r="K34" s="3"/>
      <c r="L34" s="5"/>
      <c r="M34" s="1" t="s">
        <v>33</v>
      </c>
      <c r="N34" s="3">
        <v>12.4</v>
      </c>
      <c r="O34" s="6"/>
      <c r="P34" s="174" t="s">
        <v>15</v>
      </c>
      <c r="Q34" s="175"/>
    </row>
    <row r="35" spans="1:17">
      <c r="A35" s="4" t="s">
        <v>4</v>
      </c>
      <c r="B35" s="5"/>
      <c r="C35" s="5"/>
      <c r="D35" s="5"/>
      <c r="E35" s="5"/>
      <c r="F35" s="5"/>
      <c r="G35" s="5" t="s">
        <v>5</v>
      </c>
      <c r="H35" s="5"/>
      <c r="I35" s="5"/>
      <c r="J35" s="5"/>
      <c r="K35" s="6"/>
      <c r="L35" s="5"/>
      <c r="M35" s="4" t="s">
        <v>34</v>
      </c>
      <c r="N35" s="6">
        <v>-3.49</v>
      </c>
      <c r="O35" s="5"/>
      <c r="P35" s="4">
        <v>0</v>
      </c>
      <c r="Q35" s="6">
        <v>29.2</v>
      </c>
    </row>
    <row r="36" spans="1:17">
      <c r="A36" s="4" t="s">
        <v>6</v>
      </c>
      <c r="B36" s="5" t="s">
        <v>7</v>
      </c>
      <c r="C36" s="5" t="s">
        <v>8</v>
      </c>
      <c r="D36" s="5" t="s">
        <v>2</v>
      </c>
      <c r="E36" s="5"/>
      <c r="F36" s="5"/>
      <c r="G36" s="5" t="s">
        <v>9</v>
      </c>
      <c r="H36" s="5" t="s">
        <v>10</v>
      </c>
      <c r="I36" s="5" t="s">
        <v>11</v>
      </c>
      <c r="J36" s="5" t="s">
        <v>2</v>
      </c>
      <c r="K36" s="6"/>
      <c r="L36" s="5"/>
      <c r="M36" s="13" t="s">
        <v>0</v>
      </c>
      <c r="N36" s="6">
        <v>16.899999999999999</v>
      </c>
      <c r="O36" s="5"/>
      <c r="P36" s="4">
        <v>0</v>
      </c>
      <c r="Q36" s="6">
        <v>23.97</v>
      </c>
    </row>
    <row r="37" spans="1:17">
      <c r="A37" s="4">
        <v>4</v>
      </c>
      <c r="B37" s="5">
        <v>4.5</v>
      </c>
      <c r="C37" s="5">
        <f>B37-0.5</f>
        <v>4</v>
      </c>
      <c r="D37" s="5">
        <f>29.2-C37</f>
        <v>25.2</v>
      </c>
      <c r="E37" s="5"/>
      <c r="F37" s="5"/>
      <c r="G37" s="5">
        <v>5.0999999999999996</v>
      </c>
      <c r="H37" s="5">
        <v>3.9</v>
      </c>
      <c r="I37" s="5">
        <f>H37-0.5</f>
        <v>3.4</v>
      </c>
      <c r="J37" s="5">
        <f>29.2-I37</f>
        <v>25.8</v>
      </c>
      <c r="K37" s="6"/>
      <c r="L37" s="5"/>
      <c r="M37" s="13" t="s">
        <v>1</v>
      </c>
      <c r="N37" s="6">
        <v>-8.49</v>
      </c>
      <c r="O37" s="5"/>
      <c r="P37" s="4">
        <v>59</v>
      </c>
      <c r="Q37" s="6">
        <v>23.97</v>
      </c>
    </row>
    <row r="38" spans="1:17">
      <c r="A38" s="4">
        <v>14</v>
      </c>
      <c r="B38" s="5">
        <v>6.45</v>
      </c>
      <c r="C38" s="5">
        <f t="shared" ref="C38:C62" si="0">B38-0.5</f>
        <v>5.95</v>
      </c>
      <c r="D38" s="5">
        <f t="shared" ref="D38:D62" si="1">29.2-C38</f>
        <v>23.25</v>
      </c>
      <c r="E38" s="5"/>
      <c r="F38" s="5"/>
      <c r="G38" s="5">
        <v>14.5</v>
      </c>
      <c r="H38" s="5">
        <v>6.5</v>
      </c>
      <c r="I38" s="5">
        <f t="shared" ref="I38:I58" si="2">H38-0.5</f>
        <v>6</v>
      </c>
      <c r="J38" s="5">
        <f t="shared" ref="J38:J58" si="3">29.2-I38</f>
        <v>23.2</v>
      </c>
      <c r="K38" s="6"/>
      <c r="L38" s="5"/>
      <c r="M38" s="13" t="s">
        <v>192</v>
      </c>
      <c r="N38" s="117">
        <v>18.8</v>
      </c>
      <c r="O38" s="5"/>
      <c r="P38" s="4">
        <v>59</v>
      </c>
      <c r="Q38" s="6">
        <v>-75</v>
      </c>
    </row>
    <row r="39" spans="1:17" ht="15.75" thickBot="1">
      <c r="A39" s="4">
        <v>23</v>
      </c>
      <c r="B39" s="5">
        <v>12.5</v>
      </c>
      <c r="C39" s="5">
        <f t="shared" si="0"/>
        <v>12</v>
      </c>
      <c r="D39" s="5">
        <f t="shared" si="1"/>
        <v>17.2</v>
      </c>
      <c r="E39" s="5"/>
      <c r="F39" s="5"/>
      <c r="G39" s="5">
        <v>21.9</v>
      </c>
      <c r="H39" s="5">
        <v>11.4</v>
      </c>
      <c r="I39" s="5">
        <f t="shared" si="2"/>
        <v>10.9</v>
      </c>
      <c r="J39" s="5">
        <f t="shared" si="3"/>
        <v>18.299999999999997</v>
      </c>
      <c r="K39" s="6"/>
      <c r="L39" s="5"/>
      <c r="M39" s="14" t="s">
        <v>193</v>
      </c>
      <c r="N39" s="119">
        <v>18.600000000000001</v>
      </c>
      <c r="O39" s="5"/>
      <c r="P39" s="4">
        <v>61</v>
      </c>
      <c r="Q39" s="6">
        <v>-75</v>
      </c>
    </row>
    <row r="40" spans="1:17">
      <c r="A40" s="4">
        <v>33</v>
      </c>
      <c r="B40" s="5">
        <v>17.600000000000001</v>
      </c>
      <c r="C40" s="5">
        <f t="shared" si="0"/>
        <v>17.100000000000001</v>
      </c>
      <c r="D40" s="5">
        <f t="shared" si="1"/>
        <v>12.099999999999998</v>
      </c>
      <c r="E40" s="5"/>
      <c r="F40" s="5"/>
      <c r="G40" s="5">
        <v>27.5</v>
      </c>
      <c r="H40" s="5">
        <v>15.1</v>
      </c>
      <c r="I40" s="5">
        <f t="shared" si="2"/>
        <v>14.6</v>
      </c>
      <c r="J40" s="5">
        <f t="shared" si="3"/>
        <v>14.6</v>
      </c>
      <c r="K40" s="6"/>
      <c r="L40" s="5"/>
      <c r="M40" s="161" t="s">
        <v>194</v>
      </c>
      <c r="N40" s="161"/>
      <c r="O40" s="5"/>
      <c r="P40" s="4">
        <v>61</v>
      </c>
      <c r="Q40" s="6">
        <v>23.97</v>
      </c>
    </row>
    <row r="41" spans="1:17">
      <c r="A41" s="4">
        <v>39</v>
      </c>
      <c r="B41" s="5">
        <v>19.7</v>
      </c>
      <c r="C41" s="5">
        <f t="shared" si="0"/>
        <v>19.2</v>
      </c>
      <c r="D41" s="5">
        <f t="shared" si="1"/>
        <v>10</v>
      </c>
      <c r="E41" s="5" t="s">
        <v>12</v>
      </c>
      <c r="F41" s="5"/>
      <c r="G41" s="5">
        <v>31.9</v>
      </c>
      <c r="H41" s="5">
        <v>17.8</v>
      </c>
      <c r="I41" s="5">
        <f t="shared" si="2"/>
        <v>17.3</v>
      </c>
      <c r="J41" s="5">
        <f t="shared" si="3"/>
        <v>11.899999999999999</v>
      </c>
      <c r="K41" s="6"/>
      <c r="L41" s="5"/>
      <c r="O41" s="10"/>
      <c r="P41" s="4">
        <v>119</v>
      </c>
      <c r="Q41" s="6">
        <v>23.97</v>
      </c>
    </row>
    <row r="42" spans="1:17">
      <c r="A42" s="4">
        <v>44</v>
      </c>
      <c r="B42" s="5">
        <v>20</v>
      </c>
      <c r="C42" s="5">
        <f t="shared" si="0"/>
        <v>19.5</v>
      </c>
      <c r="D42" s="5">
        <f t="shared" si="1"/>
        <v>9.6999999999999993</v>
      </c>
      <c r="E42" s="5"/>
      <c r="F42" s="5"/>
      <c r="G42" s="5">
        <v>35.4</v>
      </c>
      <c r="H42" s="5">
        <v>19.649999999999999</v>
      </c>
      <c r="I42" s="5">
        <f t="shared" si="2"/>
        <v>19.149999999999999</v>
      </c>
      <c r="J42" s="5">
        <f t="shared" si="3"/>
        <v>10.050000000000001</v>
      </c>
      <c r="K42" s="6" t="s">
        <v>12</v>
      </c>
      <c r="L42" s="5"/>
      <c r="O42" s="10"/>
      <c r="P42" s="4">
        <v>119</v>
      </c>
      <c r="Q42" s="6">
        <v>-75</v>
      </c>
    </row>
    <row r="43" spans="1:17">
      <c r="A43" s="4">
        <v>50</v>
      </c>
      <c r="B43" s="5">
        <v>19.2</v>
      </c>
      <c r="C43" s="5">
        <f t="shared" si="0"/>
        <v>18.7</v>
      </c>
      <c r="D43" s="5">
        <f t="shared" si="1"/>
        <v>10.5</v>
      </c>
      <c r="E43" s="5"/>
      <c r="F43" s="5"/>
      <c r="G43" s="5">
        <v>42.5</v>
      </c>
      <c r="H43" s="5">
        <v>20.7</v>
      </c>
      <c r="I43" s="5">
        <f t="shared" si="2"/>
        <v>20.2</v>
      </c>
      <c r="J43" s="5">
        <f t="shared" si="3"/>
        <v>9</v>
      </c>
      <c r="K43" s="6"/>
      <c r="L43" s="5"/>
      <c r="O43" s="10"/>
      <c r="P43" s="4">
        <v>121</v>
      </c>
      <c r="Q43" s="6">
        <v>-75</v>
      </c>
    </row>
    <row r="44" spans="1:17">
      <c r="A44" s="4">
        <v>56</v>
      </c>
      <c r="B44" s="5">
        <v>20</v>
      </c>
      <c r="C44" s="5">
        <f t="shared" si="0"/>
        <v>19.5</v>
      </c>
      <c r="D44" s="5">
        <f t="shared" si="1"/>
        <v>9.6999999999999993</v>
      </c>
      <c r="E44" s="5"/>
      <c r="F44" s="5"/>
      <c r="G44" s="5">
        <v>49.3</v>
      </c>
      <c r="H44" s="5">
        <v>20.9</v>
      </c>
      <c r="I44" s="5">
        <f t="shared" si="2"/>
        <v>20.399999999999999</v>
      </c>
      <c r="J44" s="5">
        <f t="shared" si="3"/>
        <v>8.8000000000000007</v>
      </c>
      <c r="K44" s="6"/>
      <c r="L44" s="5"/>
      <c r="O44" s="10"/>
      <c r="P44" s="4">
        <v>121</v>
      </c>
      <c r="Q44" s="6">
        <v>23.97</v>
      </c>
    </row>
    <row r="45" spans="1:17">
      <c r="A45" s="4">
        <v>64</v>
      </c>
      <c r="B45" s="5">
        <v>19.850000000000001</v>
      </c>
      <c r="C45" s="5">
        <f t="shared" si="0"/>
        <v>19.350000000000001</v>
      </c>
      <c r="D45" s="5">
        <f t="shared" si="1"/>
        <v>9.8499999999999979</v>
      </c>
      <c r="E45" s="5"/>
      <c r="F45" s="5"/>
      <c r="G45" s="5">
        <v>62.8</v>
      </c>
      <c r="H45" s="5">
        <v>21.5</v>
      </c>
      <c r="I45" s="5">
        <f t="shared" si="2"/>
        <v>21</v>
      </c>
      <c r="J45" s="5">
        <f t="shared" si="3"/>
        <v>8.1999999999999993</v>
      </c>
      <c r="K45" s="6"/>
      <c r="L45" s="5"/>
      <c r="O45" s="10"/>
      <c r="P45" s="4">
        <v>181.16669999999999</v>
      </c>
      <c r="Q45" s="6">
        <v>23.97</v>
      </c>
    </row>
    <row r="46" spans="1:17">
      <c r="A46" s="4">
        <v>69.900000000000006</v>
      </c>
      <c r="B46" s="5">
        <v>20.8</v>
      </c>
      <c r="C46" s="5">
        <f t="shared" si="0"/>
        <v>20.3</v>
      </c>
      <c r="D46" s="5">
        <f t="shared" si="1"/>
        <v>8.8999999999999986</v>
      </c>
      <c r="E46" s="5"/>
      <c r="F46" s="5"/>
      <c r="G46" s="5">
        <v>73.5</v>
      </c>
      <c r="H46" s="5">
        <v>21.1</v>
      </c>
      <c r="I46" s="5">
        <f t="shared" si="2"/>
        <v>20.6</v>
      </c>
      <c r="J46" s="5">
        <f t="shared" si="3"/>
        <v>8.5999999999999979</v>
      </c>
      <c r="K46" s="6"/>
      <c r="L46" s="5"/>
      <c r="O46" s="10"/>
      <c r="P46" s="4">
        <v>181.16669999999999</v>
      </c>
      <c r="Q46" s="6">
        <v>29.2</v>
      </c>
    </row>
    <row r="47" spans="1:17" ht="15.75" thickBot="1">
      <c r="A47" s="4">
        <v>78.3</v>
      </c>
      <c r="B47" s="5">
        <v>20.5</v>
      </c>
      <c r="C47" s="5">
        <f t="shared" si="0"/>
        <v>20</v>
      </c>
      <c r="D47" s="5">
        <f t="shared" si="1"/>
        <v>9.1999999999999993</v>
      </c>
      <c r="E47" s="5"/>
      <c r="F47" s="5"/>
      <c r="G47" s="5">
        <v>84.9</v>
      </c>
      <c r="H47" s="5">
        <v>21</v>
      </c>
      <c r="I47" s="5">
        <f t="shared" si="2"/>
        <v>20.5</v>
      </c>
      <c r="J47" s="5">
        <f t="shared" si="3"/>
        <v>8.6999999999999993</v>
      </c>
      <c r="K47" s="6"/>
      <c r="L47" s="5"/>
      <c r="O47" s="10"/>
      <c r="P47" s="7">
        <v>0</v>
      </c>
      <c r="Q47" s="9">
        <v>29.2</v>
      </c>
    </row>
    <row r="48" spans="1:17">
      <c r="A48" s="4">
        <v>86.1</v>
      </c>
      <c r="B48" s="5">
        <v>20.7</v>
      </c>
      <c r="C48" s="5">
        <f t="shared" si="0"/>
        <v>20.2</v>
      </c>
      <c r="D48" s="5">
        <f t="shared" si="1"/>
        <v>9</v>
      </c>
      <c r="E48" s="5"/>
      <c r="F48" s="5"/>
      <c r="G48" s="5">
        <v>89.6</v>
      </c>
      <c r="H48" s="5">
        <v>20.9</v>
      </c>
      <c r="I48" s="5">
        <f t="shared" si="2"/>
        <v>20.399999999999999</v>
      </c>
      <c r="J48" s="5">
        <f t="shared" si="3"/>
        <v>8.8000000000000007</v>
      </c>
      <c r="K48" s="6"/>
      <c r="L48" s="5"/>
      <c r="O48" s="10"/>
    </row>
    <row r="49" spans="1:28">
      <c r="A49" s="4">
        <v>90.4</v>
      </c>
      <c r="B49" s="5">
        <v>20.65</v>
      </c>
      <c r="C49" s="5">
        <f t="shared" si="0"/>
        <v>20.149999999999999</v>
      </c>
      <c r="D49" s="5">
        <f t="shared" si="1"/>
        <v>9.0500000000000007</v>
      </c>
      <c r="E49" s="5"/>
      <c r="F49" s="5"/>
      <c r="G49" s="5">
        <v>108.2</v>
      </c>
      <c r="H49" s="5">
        <v>20.5</v>
      </c>
      <c r="I49" s="5">
        <f t="shared" si="2"/>
        <v>20</v>
      </c>
      <c r="J49" s="5">
        <f t="shared" si="3"/>
        <v>9.1999999999999993</v>
      </c>
      <c r="K49" s="6"/>
      <c r="L49" s="5"/>
      <c r="O49" s="10"/>
    </row>
    <row r="50" spans="1:28">
      <c r="A50" s="4">
        <v>99.96</v>
      </c>
      <c r="B50" s="5">
        <v>21.15</v>
      </c>
      <c r="C50" s="5">
        <f t="shared" si="0"/>
        <v>20.65</v>
      </c>
      <c r="D50" s="5">
        <f t="shared" si="1"/>
        <v>8.5500000000000007</v>
      </c>
      <c r="E50" s="5"/>
      <c r="F50" s="5"/>
      <c r="G50" s="5">
        <v>118.2</v>
      </c>
      <c r="H50" s="5">
        <v>20.2</v>
      </c>
      <c r="I50" s="5">
        <f t="shared" si="2"/>
        <v>19.7</v>
      </c>
      <c r="J50" s="5">
        <f t="shared" si="3"/>
        <v>9.5</v>
      </c>
      <c r="K50" s="6"/>
      <c r="L50" s="5"/>
      <c r="O50" s="10"/>
    </row>
    <row r="51" spans="1:28">
      <c r="A51" s="4">
        <v>104.52</v>
      </c>
      <c r="B51" s="5">
        <v>21.1</v>
      </c>
      <c r="C51" s="5">
        <f t="shared" si="0"/>
        <v>20.6</v>
      </c>
      <c r="D51" s="5">
        <f t="shared" si="1"/>
        <v>8.5999999999999979</v>
      </c>
      <c r="E51" s="5"/>
      <c r="F51" s="5"/>
      <c r="G51" s="5">
        <v>125.5</v>
      </c>
      <c r="H51" s="5">
        <v>19.8</v>
      </c>
      <c r="I51" s="5">
        <f t="shared" si="2"/>
        <v>19.3</v>
      </c>
      <c r="J51" s="5">
        <f t="shared" si="3"/>
        <v>9.8999999999999986</v>
      </c>
      <c r="K51" s="6"/>
      <c r="L51" s="5"/>
      <c r="O51" s="10"/>
    </row>
    <row r="52" spans="1:28">
      <c r="A52" s="4">
        <v>113.83</v>
      </c>
      <c r="B52" s="5">
        <v>20.8</v>
      </c>
      <c r="C52" s="5">
        <f t="shared" si="0"/>
        <v>20.3</v>
      </c>
      <c r="D52" s="5">
        <f t="shared" si="1"/>
        <v>8.8999999999999986</v>
      </c>
      <c r="E52" s="5"/>
      <c r="F52" s="5"/>
      <c r="G52" s="5">
        <v>135.5</v>
      </c>
      <c r="H52" s="5">
        <v>20.399999999999999</v>
      </c>
      <c r="I52" s="5">
        <f t="shared" si="2"/>
        <v>19.899999999999999</v>
      </c>
      <c r="J52" s="5">
        <f t="shared" si="3"/>
        <v>9.3000000000000007</v>
      </c>
      <c r="K52" s="6"/>
      <c r="L52" s="5"/>
      <c r="O52" s="10"/>
    </row>
    <row r="53" spans="1:28">
      <c r="A53" s="4">
        <v>120.74</v>
      </c>
      <c r="B53" s="5">
        <v>21.5</v>
      </c>
      <c r="C53" s="5">
        <f t="shared" si="0"/>
        <v>21</v>
      </c>
      <c r="D53" s="5">
        <f t="shared" si="1"/>
        <v>8.1999999999999993</v>
      </c>
      <c r="E53" s="5"/>
      <c r="F53" s="5"/>
      <c r="G53" s="5">
        <v>144</v>
      </c>
      <c r="H53" s="5">
        <v>19.7</v>
      </c>
      <c r="I53" s="5">
        <f t="shared" si="2"/>
        <v>19.2</v>
      </c>
      <c r="J53" s="5">
        <f t="shared" si="3"/>
        <v>10</v>
      </c>
      <c r="K53" s="6" t="s">
        <v>13</v>
      </c>
      <c r="L53" s="5"/>
      <c r="O53" s="10"/>
    </row>
    <row r="54" spans="1:28">
      <c r="A54" s="4">
        <v>128</v>
      </c>
      <c r="B54" s="5">
        <v>21.6</v>
      </c>
      <c r="C54" s="5">
        <f t="shared" si="0"/>
        <v>21.1</v>
      </c>
      <c r="D54" s="5">
        <f t="shared" si="1"/>
        <v>8.0999999999999979</v>
      </c>
      <c r="E54" s="5"/>
      <c r="F54" s="5"/>
      <c r="G54" s="5">
        <v>149.80000000000001</v>
      </c>
      <c r="H54" s="5">
        <v>16.2</v>
      </c>
      <c r="I54" s="5">
        <f t="shared" si="2"/>
        <v>15.7</v>
      </c>
      <c r="J54" s="5">
        <f t="shared" si="3"/>
        <v>13.5</v>
      </c>
      <c r="K54" s="6"/>
      <c r="L54" s="5"/>
      <c r="O54" s="10"/>
    </row>
    <row r="55" spans="1:28">
      <c r="A55" s="4">
        <v>137</v>
      </c>
      <c r="B55" s="5">
        <v>19.95</v>
      </c>
      <c r="C55" s="5">
        <f t="shared" si="0"/>
        <v>19.45</v>
      </c>
      <c r="D55" s="5">
        <f t="shared" si="1"/>
        <v>9.75</v>
      </c>
      <c r="E55" s="5"/>
      <c r="F55" s="5"/>
      <c r="G55" s="5">
        <v>155.80000000000001</v>
      </c>
      <c r="H55" s="5">
        <v>13.3</v>
      </c>
      <c r="I55" s="5">
        <f t="shared" si="2"/>
        <v>12.8</v>
      </c>
      <c r="J55" s="5">
        <f t="shared" si="3"/>
        <v>16.399999999999999</v>
      </c>
      <c r="K55" s="6"/>
      <c r="L55" s="5"/>
      <c r="O55" s="10"/>
    </row>
    <row r="56" spans="1:28">
      <c r="A56" s="4">
        <v>142</v>
      </c>
      <c r="B56" s="5">
        <v>19.55</v>
      </c>
      <c r="C56" s="5">
        <f t="shared" si="0"/>
        <v>19.05</v>
      </c>
      <c r="D56" s="5">
        <f t="shared" si="1"/>
        <v>10.149999999999999</v>
      </c>
      <c r="E56" s="5"/>
      <c r="F56" s="5"/>
      <c r="G56" s="5">
        <v>162</v>
      </c>
      <c r="H56" s="5">
        <v>9</v>
      </c>
      <c r="I56" s="5">
        <f t="shared" si="2"/>
        <v>8.5</v>
      </c>
      <c r="J56" s="5">
        <f t="shared" si="3"/>
        <v>20.7</v>
      </c>
      <c r="K56" s="6"/>
      <c r="L56" s="5"/>
      <c r="O56" s="10"/>
    </row>
    <row r="57" spans="1:28">
      <c r="A57" s="4">
        <v>147</v>
      </c>
      <c r="B57" s="5">
        <v>19.2</v>
      </c>
      <c r="C57" s="5">
        <f t="shared" si="0"/>
        <v>18.7</v>
      </c>
      <c r="D57" s="5">
        <f t="shared" si="1"/>
        <v>10.5</v>
      </c>
      <c r="E57" s="5" t="s">
        <v>13</v>
      </c>
      <c r="F57" s="5"/>
      <c r="G57" s="5">
        <v>168</v>
      </c>
      <c r="H57" s="5">
        <v>5.2</v>
      </c>
      <c r="I57" s="5">
        <f t="shared" si="2"/>
        <v>4.7</v>
      </c>
      <c r="J57" s="5">
        <f t="shared" si="3"/>
        <v>24.5</v>
      </c>
      <c r="K57" s="6"/>
      <c r="L57" s="5"/>
      <c r="O57" s="10"/>
    </row>
    <row r="58" spans="1:28">
      <c r="A58" s="4">
        <v>154</v>
      </c>
      <c r="B58" s="5">
        <v>14.9</v>
      </c>
      <c r="C58" s="5">
        <f t="shared" si="0"/>
        <v>14.4</v>
      </c>
      <c r="D58" s="5">
        <f t="shared" si="1"/>
        <v>14.799999999999999</v>
      </c>
      <c r="E58" s="5"/>
      <c r="F58" s="5"/>
      <c r="G58" s="5">
        <v>174</v>
      </c>
      <c r="H58" s="5">
        <v>3</v>
      </c>
      <c r="I58" s="5">
        <f t="shared" si="2"/>
        <v>2.5</v>
      </c>
      <c r="J58" s="5">
        <f t="shared" si="3"/>
        <v>26.7</v>
      </c>
      <c r="K58" s="6"/>
      <c r="L58" s="5"/>
      <c r="O58" s="10"/>
    </row>
    <row r="59" spans="1:28">
      <c r="A59" s="4">
        <v>158</v>
      </c>
      <c r="B59" s="5">
        <v>11.9</v>
      </c>
      <c r="C59" s="5">
        <f t="shared" si="0"/>
        <v>11.4</v>
      </c>
      <c r="D59" s="5">
        <f t="shared" si="1"/>
        <v>17.799999999999997</v>
      </c>
      <c r="E59" s="5"/>
      <c r="F59" s="5"/>
      <c r="G59" s="5"/>
      <c r="H59" s="5"/>
      <c r="I59" s="5"/>
      <c r="J59" s="5"/>
      <c r="K59" s="6"/>
      <c r="L59" s="5"/>
      <c r="O59" s="10"/>
    </row>
    <row r="60" spans="1:28">
      <c r="A60" s="4">
        <v>164</v>
      </c>
      <c r="B60" s="5">
        <v>8</v>
      </c>
      <c r="C60" s="5">
        <f t="shared" si="0"/>
        <v>7.5</v>
      </c>
      <c r="D60" s="5">
        <f t="shared" si="1"/>
        <v>21.7</v>
      </c>
      <c r="E60" s="5"/>
      <c r="F60" s="5"/>
      <c r="G60" s="5"/>
      <c r="H60" s="5"/>
      <c r="I60" s="5" t="s">
        <v>14</v>
      </c>
      <c r="J60" s="5">
        <f>AVERAGE(J53,J42)</f>
        <v>10.025</v>
      </c>
      <c r="K60" s="6"/>
      <c r="L60" s="5"/>
      <c r="O60" s="10"/>
    </row>
    <row r="61" spans="1:28">
      <c r="A61" s="4">
        <v>170</v>
      </c>
      <c r="B61" s="5">
        <v>6.3</v>
      </c>
      <c r="C61" s="5">
        <f t="shared" si="0"/>
        <v>5.8</v>
      </c>
      <c r="D61" s="5">
        <f t="shared" si="1"/>
        <v>23.4</v>
      </c>
      <c r="E61" s="5"/>
      <c r="F61" s="5"/>
      <c r="G61" s="5"/>
      <c r="H61" s="5"/>
      <c r="I61" s="5"/>
      <c r="J61" s="5"/>
      <c r="K61" s="6"/>
      <c r="L61" s="5"/>
      <c r="O61" s="10"/>
    </row>
    <row r="62" spans="1:28" ht="15.75" thickBot="1">
      <c r="A62" s="7">
        <v>175</v>
      </c>
      <c r="B62" s="8">
        <v>2.96</v>
      </c>
      <c r="C62" s="8">
        <f t="shared" si="0"/>
        <v>2.46</v>
      </c>
      <c r="D62" s="8">
        <f t="shared" si="1"/>
        <v>26.74</v>
      </c>
      <c r="E62" s="8"/>
      <c r="F62" s="8"/>
      <c r="G62" s="8"/>
      <c r="H62" s="8"/>
      <c r="I62" s="8"/>
      <c r="J62" s="8"/>
      <c r="K62" s="9"/>
      <c r="L62" s="5"/>
      <c r="AB62" s="10"/>
    </row>
    <row r="63" spans="1:28">
      <c r="AB63" s="10"/>
    </row>
    <row r="64" spans="1:28">
      <c r="AB64" s="10"/>
    </row>
    <row r="65" spans="28:28">
      <c r="AB65" s="10"/>
    </row>
    <row r="66" spans="28:28">
      <c r="AB66" s="10"/>
    </row>
    <row r="67" spans="28:28">
      <c r="AB67" s="10"/>
    </row>
    <row r="68" spans="28:28">
      <c r="AB68" s="10"/>
    </row>
    <row r="69" spans="28:28">
      <c r="AB69" s="10"/>
    </row>
    <row r="70" spans="28:28">
      <c r="AB70" s="10"/>
    </row>
    <row r="71" spans="28:28">
      <c r="AB71" s="10"/>
    </row>
    <row r="72" spans="28:28">
      <c r="AB72" s="10"/>
    </row>
    <row r="73" spans="28:28">
      <c r="AB73" s="10"/>
    </row>
    <row r="74" spans="28:28">
      <c r="AB74" s="10"/>
    </row>
    <row r="75" spans="28:28">
      <c r="AB75" s="10"/>
    </row>
    <row r="76" spans="28:28">
      <c r="AB76" s="10"/>
    </row>
    <row r="77" spans="28:28">
      <c r="AB77" s="10"/>
    </row>
    <row r="78" spans="28:28">
      <c r="AB78" s="10"/>
    </row>
    <row r="79" spans="28:28">
      <c r="AB79" s="10"/>
    </row>
    <row r="80" spans="28:28">
      <c r="AB80" s="10"/>
    </row>
    <row r="81" spans="28:28">
      <c r="AB81" s="10"/>
    </row>
    <row r="82" spans="28:28">
      <c r="AB82" s="10"/>
    </row>
    <row r="83" spans="28:28">
      <c r="AB83" s="10"/>
    </row>
    <row r="84" spans="28:28">
      <c r="AB84" s="10"/>
    </row>
    <row r="85" spans="28:28">
      <c r="AB85" s="10"/>
    </row>
    <row r="86" spans="28:28">
      <c r="AB86" s="10"/>
    </row>
    <row r="87" spans="28:28">
      <c r="AB87" s="10"/>
    </row>
    <row r="88" spans="28:28">
      <c r="AB88" s="10"/>
    </row>
    <row r="89" spans="28:28">
      <c r="AB89" s="10"/>
    </row>
    <row r="90" spans="28:28">
      <c r="AB90" s="10"/>
    </row>
    <row r="91" spans="28:28">
      <c r="AB91" s="10"/>
    </row>
    <row r="92" spans="28:28">
      <c r="AB92" s="5"/>
    </row>
    <row r="93" spans="28:28">
      <c r="AB93" s="5"/>
    </row>
    <row r="94" spans="28:28">
      <c r="AB94" s="5"/>
    </row>
    <row r="95" spans="28:28">
      <c r="AB95" s="5"/>
    </row>
  </sheetData>
  <mergeCells count="5">
    <mergeCell ref="P33:Q33"/>
    <mergeCell ref="P34:Q34"/>
    <mergeCell ref="M40:N40"/>
    <mergeCell ref="A33:K33"/>
    <mergeCell ref="M33:N33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33:O55"/>
  <sheetViews>
    <sheetView workbookViewId="0">
      <selection activeCell="P12" sqref="P12"/>
    </sheetView>
  </sheetViews>
  <sheetFormatPr defaultRowHeight="15"/>
  <cols>
    <col min="1" max="1" width="26.28515625" bestFit="1" customWidth="1"/>
    <col min="2" max="2" width="17.85546875" bestFit="1" customWidth="1"/>
    <col min="3" max="3" width="8.5703125" bestFit="1" customWidth="1"/>
    <col min="4" max="4" width="19" bestFit="1" customWidth="1"/>
    <col min="5" max="5" width="3.42578125" customWidth="1"/>
    <col min="6" max="6" width="26.28515625" bestFit="1" customWidth="1"/>
    <col min="7" max="7" width="17.85546875" bestFit="1" customWidth="1"/>
    <col min="8" max="8" width="8.5703125" bestFit="1" customWidth="1"/>
    <col min="9" max="9" width="19" bestFit="1" customWidth="1"/>
  </cols>
  <sheetData>
    <row r="33" spans="1:15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K33" s="162" t="s">
        <v>35</v>
      </c>
      <c r="L33" s="162"/>
      <c r="N33" s="162" t="s">
        <v>17</v>
      </c>
      <c r="O33" s="162"/>
    </row>
    <row r="34" spans="1:15">
      <c r="A34" s="76" t="s">
        <v>134</v>
      </c>
      <c r="B34" s="55"/>
      <c r="C34" s="55"/>
      <c r="D34" s="55"/>
      <c r="E34" s="2"/>
      <c r="F34" s="77" t="s">
        <v>135</v>
      </c>
      <c r="G34" s="56"/>
      <c r="H34" s="56"/>
      <c r="I34" s="57"/>
      <c r="K34" s="1" t="s">
        <v>33</v>
      </c>
      <c r="L34" s="78">
        <v>4.03</v>
      </c>
      <c r="N34" s="70" t="s">
        <v>133</v>
      </c>
      <c r="O34" s="71"/>
    </row>
    <row r="35" spans="1:15">
      <c r="A35" s="58" t="s">
        <v>115</v>
      </c>
      <c r="B35" s="59" t="s">
        <v>131</v>
      </c>
      <c r="C35" s="59" t="s">
        <v>93</v>
      </c>
      <c r="D35" s="59" t="s">
        <v>132</v>
      </c>
      <c r="E35" s="5"/>
      <c r="F35" s="60" t="s">
        <v>115</v>
      </c>
      <c r="G35" s="60" t="s">
        <v>131</v>
      </c>
      <c r="H35" s="60" t="s">
        <v>93</v>
      </c>
      <c r="I35" s="61" t="s">
        <v>132</v>
      </c>
      <c r="K35" s="4" t="s">
        <v>34</v>
      </c>
      <c r="L35" s="53">
        <v>-4.7300000000000004</v>
      </c>
      <c r="N35" s="72">
        <v>0</v>
      </c>
      <c r="O35" s="73">
        <v>11.775</v>
      </c>
    </row>
    <row r="36" spans="1:15">
      <c r="A36" s="62">
        <v>5</v>
      </c>
      <c r="B36" s="63">
        <v>5.6</v>
      </c>
      <c r="C36" s="63">
        <v>12.625</v>
      </c>
      <c r="D36" s="63">
        <v>7.0250000000000004</v>
      </c>
      <c r="E36" s="5"/>
      <c r="F36" s="64">
        <v>5</v>
      </c>
      <c r="G36" s="64">
        <v>5</v>
      </c>
      <c r="H36" s="64">
        <v>11.775</v>
      </c>
      <c r="I36" s="65">
        <v>6.7750000000000004</v>
      </c>
      <c r="K36" s="4" t="s">
        <v>0</v>
      </c>
      <c r="L36" s="53">
        <v>6.77</v>
      </c>
      <c r="N36" s="72">
        <v>0</v>
      </c>
      <c r="O36" s="73">
        <v>10.324999999999999</v>
      </c>
    </row>
    <row r="37" spans="1:15">
      <c r="A37" s="62">
        <v>10</v>
      </c>
      <c r="B37" s="63">
        <v>7.3</v>
      </c>
      <c r="C37" s="63">
        <v>12.625</v>
      </c>
      <c r="D37" s="63">
        <v>5.3250000000000002</v>
      </c>
      <c r="E37" s="5"/>
      <c r="F37" s="64">
        <v>10</v>
      </c>
      <c r="G37" s="64">
        <v>6.9</v>
      </c>
      <c r="H37" s="64">
        <v>11.775</v>
      </c>
      <c r="I37" s="65">
        <v>4.875</v>
      </c>
      <c r="K37" s="4" t="s">
        <v>1</v>
      </c>
      <c r="L37" s="53">
        <v>-7.53</v>
      </c>
      <c r="N37" s="72">
        <v>24.5</v>
      </c>
      <c r="O37" s="73">
        <v>10.324999999999999</v>
      </c>
    </row>
    <row r="38" spans="1:15" ht="15.75" thickBot="1">
      <c r="A38" s="62">
        <v>15</v>
      </c>
      <c r="B38" s="63">
        <v>8.8000000000000007</v>
      </c>
      <c r="C38" s="63">
        <v>12.625</v>
      </c>
      <c r="D38" s="63">
        <v>3.8249999999999993</v>
      </c>
      <c r="E38" s="5"/>
      <c r="F38" s="64">
        <v>15</v>
      </c>
      <c r="G38" s="64">
        <v>6.7</v>
      </c>
      <c r="H38" s="64">
        <v>11.775</v>
      </c>
      <c r="I38" s="65">
        <v>5.0750000000000002</v>
      </c>
      <c r="K38" s="14" t="s">
        <v>191</v>
      </c>
      <c r="L38" s="120">
        <v>7.28</v>
      </c>
      <c r="N38" s="72">
        <v>24.5</v>
      </c>
      <c r="O38" s="73">
        <v>-15</v>
      </c>
    </row>
    <row r="39" spans="1:15">
      <c r="A39" s="62">
        <v>20</v>
      </c>
      <c r="B39" s="63">
        <v>9.4</v>
      </c>
      <c r="C39" s="63">
        <v>12.625</v>
      </c>
      <c r="D39" s="63">
        <v>3.2249999999999996</v>
      </c>
      <c r="E39" s="5"/>
      <c r="F39" s="64">
        <v>20</v>
      </c>
      <c r="G39" s="64">
        <v>6.7</v>
      </c>
      <c r="H39" s="64">
        <v>11.775</v>
      </c>
      <c r="I39" s="65">
        <v>5.0750000000000002</v>
      </c>
      <c r="K39" s="161" t="s">
        <v>195</v>
      </c>
      <c r="L39" s="161"/>
      <c r="N39" s="72">
        <v>25.5</v>
      </c>
      <c r="O39" s="73">
        <v>-15</v>
      </c>
    </row>
    <row r="40" spans="1:15">
      <c r="A40" s="62">
        <v>25</v>
      </c>
      <c r="B40" s="63">
        <v>10.199999999999999</v>
      </c>
      <c r="C40" s="63">
        <v>12.625</v>
      </c>
      <c r="D40" s="63">
        <v>2.4250000000000007</v>
      </c>
      <c r="E40" s="5"/>
      <c r="F40" s="64">
        <v>25</v>
      </c>
      <c r="G40" s="64">
        <v>6.8</v>
      </c>
      <c r="H40" s="64">
        <v>11.775</v>
      </c>
      <c r="I40" s="65">
        <v>4.9750000000000005</v>
      </c>
      <c r="N40" s="72">
        <v>25.5</v>
      </c>
      <c r="O40" s="73">
        <v>10.324999999999999</v>
      </c>
    </row>
    <row r="41" spans="1:15">
      <c r="A41" s="62">
        <v>30</v>
      </c>
      <c r="B41" s="63">
        <v>11.3</v>
      </c>
      <c r="C41" s="63">
        <v>12.625</v>
      </c>
      <c r="D41" s="63">
        <v>1.3249999999999993</v>
      </c>
      <c r="E41" s="5"/>
      <c r="F41" s="64">
        <v>30</v>
      </c>
      <c r="G41" s="64">
        <v>6.5</v>
      </c>
      <c r="H41" s="64">
        <v>11.775</v>
      </c>
      <c r="I41" s="65">
        <v>5.2750000000000004</v>
      </c>
      <c r="N41" s="72">
        <v>49.5</v>
      </c>
      <c r="O41" s="73">
        <v>10.324999999999999</v>
      </c>
    </row>
    <row r="42" spans="1:15">
      <c r="A42" s="62">
        <v>35</v>
      </c>
      <c r="B42" s="63">
        <v>11.6</v>
      </c>
      <c r="C42" s="63">
        <v>12.625</v>
      </c>
      <c r="D42" s="63">
        <v>1.0250000000000004</v>
      </c>
      <c r="E42" s="5"/>
      <c r="F42" s="64">
        <v>35</v>
      </c>
      <c r="G42" s="64">
        <v>10.3</v>
      </c>
      <c r="H42" s="64">
        <v>11.775</v>
      </c>
      <c r="I42" s="65">
        <v>1.4749999999999996</v>
      </c>
      <c r="N42" s="72">
        <v>49.5</v>
      </c>
      <c r="O42" s="73">
        <v>-15</v>
      </c>
    </row>
    <row r="43" spans="1:15">
      <c r="A43" s="62">
        <v>40</v>
      </c>
      <c r="B43" s="63">
        <v>11.9</v>
      </c>
      <c r="C43" s="63">
        <v>12.625</v>
      </c>
      <c r="D43" s="63">
        <v>0.72499999999999964</v>
      </c>
      <c r="E43" s="5"/>
      <c r="F43" s="64">
        <v>37</v>
      </c>
      <c r="G43" s="64">
        <v>10.6</v>
      </c>
      <c r="H43" s="64">
        <v>11.775</v>
      </c>
      <c r="I43" s="65">
        <v>1.1750000000000007</v>
      </c>
      <c r="N43" s="72">
        <v>50.5</v>
      </c>
      <c r="O43" s="73">
        <v>-15</v>
      </c>
    </row>
    <row r="44" spans="1:15">
      <c r="A44" s="62">
        <v>45</v>
      </c>
      <c r="B44" s="63">
        <v>11.8</v>
      </c>
      <c r="C44" s="63">
        <v>12.625</v>
      </c>
      <c r="D44" s="63">
        <v>0.82499999999999929</v>
      </c>
      <c r="E44" s="5"/>
      <c r="F44" s="64">
        <v>40</v>
      </c>
      <c r="G44" s="64">
        <v>11.1</v>
      </c>
      <c r="H44" s="64">
        <v>11.775</v>
      </c>
      <c r="I44" s="65">
        <v>0.67500000000000071</v>
      </c>
      <c r="N44" s="72">
        <v>50.5</v>
      </c>
      <c r="O44" s="73">
        <v>10.324999999999999</v>
      </c>
    </row>
    <row r="45" spans="1:15">
      <c r="A45" s="62">
        <v>50</v>
      </c>
      <c r="B45" s="63">
        <v>11.5</v>
      </c>
      <c r="C45" s="63">
        <v>12.625</v>
      </c>
      <c r="D45" s="63">
        <v>1.125</v>
      </c>
      <c r="E45" s="5"/>
      <c r="F45" s="64">
        <v>45</v>
      </c>
      <c r="G45" s="64">
        <v>11.1</v>
      </c>
      <c r="H45" s="64">
        <v>11.775</v>
      </c>
      <c r="I45" s="65">
        <v>0.67500000000000071</v>
      </c>
      <c r="N45" s="72">
        <v>74.5</v>
      </c>
      <c r="O45" s="73">
        <v>10.324999999999999</v>
      </c>
    </row>
    <row r="46" spans="1:15">
      <c r="A46" s="62">
        <v>55</v>
      </c>
      <c r="B46" s="63">
        <v>12.2</v>
      </c>
      <c r="C46" s="63">
        <v>12.625</v>
      </c>
      <c r="D46" s="63">
        <v>0.42500000000000071</v>
      </c>
      <c r="E46" s="5"/>
      <c r="F46" s="64">
        <v>50</v>
      </c>
      <c r="G46" s="64">
        <v>11.2</v>
      </c>
      <c r="H46" s="64">
        <v>11.775</v>
      </c>
      <c r="I46" s="65">
        <v>0.57500000000000107</v>
      </c>
      <c r="N46" s="72">
        <v>74.5</v>
      </c>
      <c r="O46" s="73">
        <v>-15</v>
      </c>
    </row>
    <row r="47" spans="1:15">
      <c r="A47" s="62">
        <v>60</v>
      </c>
      <c r="B47" s="63">
        <v>12.3</v>
      </c>
      <c r="C47" s="63">
        <v>12.625</v>
      </c>
      <c r="D47" s="63">
        <v>0.32499999999999929</v>
      </c>
      <c r="E47" s="5"/>
      <c r="F47" s="64">
        <v>55</v>
      </c>
      <c r="G47" s="64">
        <v>11.5</v>
      </c>
      <c r="H47" s="64">
        <v>11.775</v>
      </c>
      <c r="I47" s="65">
        <v>0.27500000000000036</v>
      </c>
      <c r="N47" s="72">
        <v>75.5</v>
      </c>
      <c r="O47" s="73">
        <v>-15</v>
      </c>
    </row>
    <row r="48" spans="1:15">
      <c r="A48" s="62">
        <v>65</v>
      </c>
      <c r="B48" s="63">
        <v>11.3</v>
      </c>
      <c r="C48" s="63">
        <v>12.625</v>
      </c>
      <c r="D48" s="63">
        <v>1.3249999999999993</v>
      </c>
      <c r="E48" s="5"/>
      <c r="F48" s="64">
        <v>60</v>
      </c>
      <c r="G48" s="64">
        <v>11.2</v>
      </c>
      <c r="H48" s="64">
        <v>11.775</v>
      </c>
      <c r="I48" s="65">
        <v>0.57500000000000107</v>
      </c>
      <c r="N48" s="72">
        <v>75.5</v>
      </c>
      <c r="O48" s="73">
        <v>10.324999999999999</v>
      </c>
    </row>
    <row r="49" spans="1:15">
      <c r="A49" s="62">
        <v>70</v>
      </c>
      <c r="B49" s="63">
        <v>10.3</v>
      </c>
      <c r="C49" s="63">
        <v>12.625</v>
      </c>
      <c r="D49" s="63">
        <v>2.3249999999999993</v>
      </c>
      <c r="E49" s="5"/>
      <c r="F49" s="64">
        <v>65</v>
      </c>
      <c r="G49" s="64">
        <v>10.6</v>
      </c>
      <c r="H49" s="64">
        <v>11.775</v>
      </c>
      <c r="I49" s="65">
        <v>1.1750000000000007</v>
      </c>
      <c r="N49" s="72">
        <v>101.5</v>
      </c>
      <c r="O49" s="73">
        <v>10.324999999999999</v>
      </c>
    </row>
    <row r="50" spans="1:15">
      <c r="A50" s="62">
        <v>75</v>
      </c>
      <c r="B50" s="63">
        <v>9.9</v>
      </c>
      <c r="C50" s="63">
        <v>12.625</v>
      </c>
      <c r="D50" s="63">
        <v>2.7249999999999996</v>
      </c>
      <c r="E50" s="5"/>
      <c r="F50" s="64">
        <v>70</v>
      </c>
      <c r="G50" s="64">
        <v>9.6999999999999993</v>
      </c>
      <c r="H50" s="64">
        <v>11.775</v>
      </c>
      <c r="I50" s="65">
        <v>2.0750000000000011</v>
      </c>
      <c r="N50" s="72">
        <v>101.5</v>
      </c>
      <c r="O50" s="73">
        <v>11.775</v>
      </c>
    </row>
    <row r="51" spans="1:15" ht="15.75" thickBot="1">
      <c r="A51" s="62">
        <v>80</v>
      </c>
      <c r="B51" s="63">
        <v>10</v>
      </c>
      <c r="C51" s="63">
        <v>12.625</v>
      </c>
      <c r="D51" s="63">
        <v>2.625</v>
      </c>
      <c r="E51" s="5"/>
      <c r="F51" s="64">
        <v>75</v>
      </c>
      <c r="G51" s="64">
        <v>9.6999999999999993</v>
      </c>
      <c r="H51" s="64">
        <v>11.775</v>
      </c>
      <c r="I51" s="65">
        <v>2.0750000000000011</v>
      </c>
      <c r="N51" s="74">
        <v>0</v>
      </c>
      <c r="O51" s="75">
        <v>11.775</v>
      </c>
    </row>
    <row r="52" spans="1:15">
      <c r="A52" s="62">
        <v>85</v>
      </c>
      <c r="B52" s="63">
        <v>9.8000000000000007</v>
      </c>
      <c r="C52" s="63">
        <v>12.625</v>
      </c>
      <c r="D52" s="63">
        <v>2.8249999999999993</v>
      </c>
      <c r="E52" s="5"/>
      <c r="F52" s="64">
        <v>80</v>
      </c>
      <c r="G52" s="64">
        <v>9.3000000000000007</v>
      </c>
      <c r="H52" s="64">
        <v>11.775</v>
      </c>
      <c r="I52" s="65">
        <v>2.4749999999999996</v>
      </c>
    </row>
    <row r="53" spans="1:15">
      <c r="A53" s="62">
        <v>90</v>
      </c>
      <c r="B53" s="63">
        <v>7.9</v>
      </c>
      <c r="C53" s="63">
        <v>12.625</v>
      </c>
      <c r="D53" s="63">
        <v>4.7249999999999996</v>
      </c>
      <c r="E53" s="5"/>
      <c r="F53" s="64">
        <v>85</v>
      </c>
      <c r="G53" s="64">
        <v>7.6</v>
      </c>
      <c r="H53" s="64">
        <v>11.775</v>
      </c>
      <c r="I53" s="65">
        <v>4.1750000000000007</v>
      </c>
    </row>
    <row r="54" spans="1:15">
      <c r="A54" s="62">
        <v>95</v>
      </c>
      <c r="B54" s="63">
        <v>5.4</v>
      </c>
      <c r="C54" s="63">
        <v>12.625</v>
      </c>
      <c r="D54" s="63">
        <v>7.2249999999999996</v>
      </c>
      <c r="E54" s="5"/>
      <c r="F54" s="64">
        <v>90</v>
      </c>
      <c r="G54" s="64">
        <v>5.7</v>
      </c>
      <c r="H54" s="64">
        <v>11.775</v>
      </c>
      <c r="I54" s="65">
        <v>6.0750000000000002</v>
      </c>
    </row>
    <row r="55" spans="1:15" ht="15.75" thickBot="1">
      <c r="A55" s="66">
        <v>100</v>
      </c>
      <c r="B55" s="67">
        <v>5.9</v>
      </c>
      <c r="C55" s="67">
        <v>12.625</v>
      </c>
      <c r="D55" s="67">
        <v>6.7249999999999996</v>
      </c>
      <c r="E55" s="8"/>
      <c r="F55" s="68">
        <v>95</v>
      </c>
      <c r="G55" s="68">
        <v>4.9000000000000004</v>
      </c>
      <c r="H55" s="68">
        <v>11.775</v>
      </c>
      <c r="I55" s="69">
        <v>6.875</v>
      </c>
    </row>
  </sheetData>
  <mergeCells count="4">
    <mergeCell ref="K39:L39"/>
    <mergeCell ref="A33:I33"/>
    <mergeCell ref="K33:L33"/>
    <mergeCell ref="N33:O33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U70"/>
  <sheetViews>
    <sheetView workbookViewId="0">
      <selection activeCell="X31" sqref="X31"/>
    </sheetView>
  </sheetViews>
  <sheetFormatPr defaultRowHeight="15"/>
  <cols>
    <col min="1" max="1" width="10.140625" bestFit="1" customWidth="1"/>
    <col min="2" max="2" width="11.28515625" bestFit="1" customWidth="1"/>
    <col min="3" max="3" width="9.5703125" bestFit="1" customWidth="1"/>
    <col min="4" max="4" width="7.7109375" bestFit="1" customWidth="1"/>
    <col min="5" max="5" width="9.42578125" customWidth="1"/>
    <col min="7" max="7" width="13.28515625" bestFit="1" customWidth="1"/>
    <col min="8" max="8" width="3.7109375" customWidth="1"/>
    <col min="9" max="9" width="9" bestFit="1" customWidth="1"/>
    <col min="10" max="10" width="11.28515625" bestFit="1" customWidth="1"/>
    <col min="11" max="11" width="9.5703125" bestFit="1" customWidth="1"/>
    <col min="12" max="12" width="7.7109375" bestFit="1" customWidth="1"/>
    <col min="15" max="15" width="13.28515625" bestFit="1" customWidth="1"/>
  </cols>
  <sheetData>
    <row r="1" s="82" customFormat="1"/>
    <row r="2" s="82" customFormat="1"/>
    <row r="3" s="82" customFormat="1"/>
    <row r="4" s="82" customFormat="1"/>
    <row r="5" s="82" customFormat="1"/>
    <row r="6" s="82" customFormat="1"/>
    <row r="7" s="82" customFormat="1"/>
    <row r="8" s="82" customFormat="1"/>
    <row r="9" s="82" customFormat="1"/>
    <row r="10" s="82" customFormat="1"/>
    <row r="11" s="82" customFormat="1"/>
    <row r="12" s="82" customFormat="1"/>
    <row r="13" s="82" customFormat="1"/>
    <row r="14" s="82" customFormat="1"/>
    <row r="15" s="82" customFormat="1"/>
    <row r="16" s="82" customFormat="1"/>
    <row r="17" s="82" customFormat="1"/>
    <row r="18" s="82" customFormat="1"/>
    <row r="19" s="82" customFormat="1"/>
    <row r="20" s="82" customFormat="1"/>
    <row r="21" s="82" customFormat="1"/>
    <row r="22" s="82" customFormat="1"/>
    <row r="23" s="82" customFormat="1"/>
    <row r="24" s="82" customFormat="1"/>
    <row r="25" s="82" customFormat="1"/>
    <row r="26" s="82" customFormat="1"/>
    <row r="27" s="82" customFormat="1"/>
    <row r="28" s="82" customFormat="1"/>
    <row r="29" s="82" customFormat="1"/>
    <row r="30" s="82" customFormat="1"/>
    <row r="31" s="82" customFormat="1"/>
    <row r="32" s="82" customFormat="1"/>
    <row r="33" spans="1:21" s="83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Q33" s="162" t="s">
        <v>35</v>
      </c>
      <c r="R33" s="162"/>
      <c r="T33" s="163" t="s">
        <v>17</v>
      </c>
      <c r="U33" s="163"/>
    </row>
    <row r="34" spans="1:21">
      <c r="A34" s="1" t="s">
        <v>137</v>
      </c>
      <c r="B34" s="2"/>
      <c r="C34" s="2"/>
      <c r="D34" s="2"/>
      <c r="E34" s="80"/>
      <c r="F34" s="2"/>
      <c r="G34" s="2"/>
      <c r="H34" s="2"/>
      <c r="I34" s="2" t="s">
        <v>138</v>
      </c>
      <c r="J34" s="2"/>
      <c r="K34" s="2"/>
      <c r="L34" s="2"/>
      <c r="M34" s="80"/>
      <c r="N34" s="80"/>
      <c r="O34" s="84"/>
      <c r="P34" s="81"/>
      <c r="Q34" s="1" t="s">
        <v>33</v>
      </c>
      <c r="R34" s="36">
        <f>29.16+R35</f>
        <v>12.46</v>
      </c>
      <c r="T34" s="174" t="s">
        <v>136</v>
      </c>
      <c r="U34" s="175"/>
    </row>
    <row r="35" spans="1:21">
      <c r="A35" s="4" t="s">
        <v>71</v>
      </c>
      <c r="B35" s="5" t="s">
        <v>139</v>
      </c>
      <c r="C35" s="5" t="s">
        <v>22</v>
      </c>
      <c r="D35" s="5" t="s">
        <v>140</v>
      </c>
      <c r="E35" s="85" t="s">
        <v>141</v>
      </c>
      <c r="F35" s="85" t="s">
        <v>142</v>
      </c>
      <c r="G35" s="85" t="s">
        <v>23</v>
      </c>
      <c r="H35" s="85"/>
      <c r="I35" s="5" t="s">
        <v>71</v>
      </c>
      <c r="J35" s="5" t="s">
        <v>143</v>
      </c>
      <c r="K35" s="5" t="s">
        <v>139</v>
      </c>
      <c r="L35" s="5" t="s">
        <v>22</v>
      </c>
      <c r="M35" s="85" t="s">
        <v>140</v>
      </c>
      <c r="N35" s="85" t="s">
        <v>141</v>
      </c>
      <c r="O35" s="86" t="s">
        <v>142</v>
      </c>
      <c r="P35" s="81"/>
      <c r="Q35" s="4" t="s">
        <v>34</v>
      </c>
      <c r="R35" s="37">
        <v>-16.7</v>
      </c>
      <c r="T35" s="4">
        <v>0</v>
      </c>
      <c r="U35" s="6">
        <v>26.8</v>
      </c>
    </row>
    <row r="36" spans="1:21">
      <c r="A36" s="4">
        <v>5</v>
      </c>
      <c r="B36" s="10">
        <v>14</v>
      </c>
      <c r="C36" s="10">
        <v>12</v>
      </c>
      <c r="D36" s="10">
        <v>26.20877304402914</v>
      </c>
      <c r="E36" s="85">
        <v>25.170473044029141</v>
      </c>
      <c r="F36" s="87">
        <v>13.170473044029141</v>
      </c>
      <c r="G36" s="85"/>
      <c r="H36" s="85"/>
      <c r="I36" s="5">
        <v>5</v>
      </c>
      <c r="J36" s="5">
        <v>4.5</v>
      </c>
      <c r="K36" s="5">
        <v>10.35</v>
      </c>
      <c r="L36" s="10">
        <v>9.35</v>
      </c>
      <c r="M36" s="85">
        <v>26.197186165663606</v>
      </c>
      <c r="N36" s="87">
        <v>26.902186165663604</v>
      </c>
      <c r="O36" s="86">
        <v>17.552186165663606</v>
      </c>
      <c r="P36" s="81"/>
      <c r="Q36" s="4" t="s">
        <v>213</v>
      </c>
      <c r="R36" s="37">
        <f>34.5+R35</f>
        <v>17.8</v>
      </c>
      <c r="T36" s="4">
        <v>0</v>
      </c>
      <c r="U36" s="6">
        <v>20.55</v>
      </c>
    </row>
    <row r="37" spans="1:21">
      <c r="A37" s="4">
        <v>10</v>
      </c>
      <c r="B37" s="10">
        <v>14.6</v>
      </c>
      <c r="C37" s="10">
        <v>12.6</v>
      </c>
      <c r="D37" s="10">
        <v>26.321092176116565</v>
      </c>
      <c r="E37" s="85">
        <v>25.282792176116565</v>
      </c>
      <c r="F37" s="87">
        <v>12.682792176116566</v>
      </c>
      <c r="G37" s="85"/>
      <c r="H37" s="85"/>
      <c r="I37" s="5">
        <v>10</v>
      </c>
      <c r="J37" s="5">
        <v>9.5</v>
      </c>
      <c r="K37" s="5">
        <v>12.55</v>
      </c>
      <c r="L37" s="10">
        <v>11.55</v>
      </c>
      <c r="M37" s="85">
        <v>26.3101506889452</v>
      </c>
      <c r="N37" s="87">
        <v>27.015150688945198</v>
      </c>
      <c r="O37" s="86">
        <v>15.465150688945197</v>
      </c>
      <c r="P37" s="81"/>
      <c r="Q37" s="4" t="s">
        <v>214</v>
      </c>
      <c r="R37" s="37">
        <v>-22.7</v>
      </c>
      <c r="T37" s="4">
        <v>93.5</v>
      </c>
      <c r="U37" s="6">
        <v>20.55</v>
      </c>
    </row>
    <row r="38" spans="1:21" ht="15.75" thickBot="1">
      <c r="A38" s="4">
        <v>15</v>
      </c>
      <c r="B38" s="10">
        <v>15.45</v>
      </c>
      <c r="C38" s="10">
        <v>13.45</v>
      </c>
      <c r="D38" s="10">
        <v>26.426957396262274</v>
      </c>
      <c r="E38" s="85">
        <v>25.388657396262275</v>
      </c>
      <c r="F38" s="87">
        <v>11.938657396262276</v>
      </c>
      <c r="G38" s="85"/>
      <c r="H38" s="85"/>
      <c r="I38" s="5">
        <v>20</v>
      </c>
      <c r="J38" s="5">
        <v>19.5</v>
      </c>
      <c r="K38" s="5">
        <v>13.9</v>
      </c>
      <c r="L38" s="10">
        <v>12.9</v>
      </c>
      <c r="M38" s="85">
        <v>26.516717999683244</v>
      </c>
      <c r="N38" s="87">
        <v>27.221717999683243</v>
      </c>
      <c r="O38" s="86">
        <v>14.321717999683242</v>
      </c>
      <c r="P38" s="81"/>
      <c r="Q38" s="14" t="s">
        <v>215</v>
      </c>
      <c r="R38" s="132">
        <v>1.91</v>
      </c>
      <c r="T38" s="4">
        <v>93.5</v>
      </c>
      <c r="U38" s="6">
        <v>-135</v>
      </c>
    </row>
    <row r="39" spans="1:21">
      <c r="A39" s="4">
        <v>20</v>
      </c>
      <c r="B39" s="10">
        <v>16.3</v>
      </c>
      <c r="C39" s="10">
        <v>14.3</v>
      </c>
      <c r="D39" s="10">
        <v>26.526368704466265</v>
      </c>
      <c r="E39" s="85">
        <v>25.488068704466265</v>
      </c>
      <c r="F39" s="87">
        <v>11.188068704466264</v>
      </c>
      <c r="G39" s="85"/>
      <c r="H39" s="85"/>
      <c r="I39" s="5">
        <v>30</v>
      </c>
      <c r="J39" s="5">
        <v>29.5</v>
      </c>
      <c r="K39" s="5">
        <v>15.1</v>
      </c>
      <c r="L39" s="10">
        <v>14.1</v>
      </c>
      <c r="M39" s="85">
        <v>26.697469662654417</v>
      </c>
      <c r="N39" s="87">
        <v>27.402469662654415</v>
      </c>
      <c r="O39" s="86">
        <v>13.302469662654415</v>
      </c>
      <c r="P39" s="81"/>
      <c r="Q39" s="161" t="s">
        <v>197</v>
      </c>
      <c r="R39" s="161"/>
      <c r="T39" s="4">
        <v>96.5</v>
      </c>
      <c r="U39" s="6">
        <v>-135</v>
      </c>
    </row>
    <row r="40" spans="1:21">
      <c r="A40" s="4">
        <v>25</v>
      </c>
      <c r="B40" s="10">
        <v>17.899999999999999</v>
      </c>
      <c r="C40" s="10">
        <v>15.899999999999999</v>
      </c>
      <c r="D40" s="10">
        <v>26.619326100728539</v>
      </c>
      <c r="E40" s="85">
        <v>25.58102610072854</v>
      </c>
      <c r="F40" s="87">
        <v>9.6810261007285412</v>
      </c>
      <c r="G40" s="85"/>
      <c r="H40" s="85"/>
      <c r="I40" s="5">
        <v>40</v>
      </c>
      <c r="J40" s="5">
        <v>39.5</v>
      </c>
      <c r="K40" s="5">
        <v>19</v>
      </c>
      <c r="L40" s="10">
        <v>18</v>
      </c>
      <c r="M40" s="85">
        <v>26.852405677858727</v>
      </c>
      <c r="N40" s="87">
        <v>27.557405677858725</v>
      </c>
      <c r="O40" s="86">
        <v>9.5574056778587249</v>
      </c>
      <c r="P40" s="81"/>
      <c r="T40" s="4">
        <v>96.5</v>
      </c>
      <c r="U40" s="6">
        <v>20.55</v>
      </c>
    </row>
    <row r="41" spans="1:21">
      <c r="A41" s="4">
        <v>30</v>
      </c>
      <c r="B41" s="10">
        <v>19.8</v>
      </c>
      <c r="C41" s="10">
        <v>17.8</v>
      </c>
      <c r="D41" s="10">
        <v>26.705829585049095</v>
      </c>
      <c r="E41" s="85">
        <v>25.667529585049095</v>
      </c>
      <c r="F41" s="87">
        <v>7.8675295850490947</v>
      </c>
      <c r="G41" s="85"/>
      <c r="H41" s="85"/>
      <c r="I41" s="5">
        <v>50</v>
      </c>
      <c r="J41" s="5">
        <v>49.5</v>
      </c>
      <c r="K41" s="5">
        <v>21.95</v>
      </c>
      <c r="L41" s="10">
        <v>20.95</v>
      </c>
      <c r="M41" s="85">
        <v>26.981526045296167</v>
      </c>
      <c r="N41" s="87">
        <v>27.686526045296166</v>
      </c>
      <c r="O41" s="86">
        <v>6.7365260452961664</v>
      </c>
      <c r="P41" s="81"/>
      <c r="T41" s="4">
        <v>189.42</v>
      </c>
      <c r="U41" s="6">
        <v>20.55</v>
      </c>
    </row>
    <row r="42" spans="1:21">
      <c r="A42" s="4">
        <v>35</v>
      </c>
      <c r="B42" s="10">
        <v>20.9</v>
      </c>
      <c r="C42" s="10">
        <v>18.899999999999999</v>
      </c>
      <c r="D42" s="10">
        <v>26.785879157427939</v>
      </c>
      <c r="E42" s="85">
        <v>25.747579157427939</v>
      </c>
      <c r="F42" s="87">
        <v>6.8475791574279405</v>
      </c>
      <c r="G42" s="85"/>
      <c r="H42" s="85"/>
      <c r="I42" s="5">
        <v>60</v>
      </c>
      <c r="J42" s="5">
        <v>59.5</v>
      </c>
      <c r="K42" s="5">
        <v>23.2</v>
      </c>
      <c r="L42" s="10">
        <v>22.2</v>
      </c>
      <c r="M42" s="85">
        <v>27.084830764966739</v>
      </c>
      <c r="N42" s="87">
        <v>27.789830764966737</v>
      </c>
      <c r="O42" s="86">
        <v>5.589830764966738</v>
      </c>
      <c r="P42" s="81"/>
      <c r="T42" s="4">
        <v>189.42</v>
      </c>
      <c r="U42" s="6">
        <v>26.8</v>
      </c>
    </row>
    <row r="43" spans="1:21" ht="15.75" thickBot="1">
      <c r="A43" s="4">
        <v>40</v>
      </c>
      <c r="B43" s="10">
        <v>21.9</v>
      </c>
      <c r="C43" s="10">
        <v>19.899999999999999</v>
      </c>
      <c r="D43" s="10">
        <v>26.85947481786506</v>
      </c>
      <c r="E43" s="85">
        <v>25.82117481786506</v>
      </c>
      <c r="F43" s="87">
        <v>5.9211748178650616</v>
      </c>
      <c r="G43" s="85"/>
      <c r="H43" s="85"/>
      <c r="I43" s="5">
        <v>71</v>
      </c>
      <c r="J43" s="5">
        <v>70.5</v>
      </c>
      <c r="K43" s="5">
        <v>30.4</v>
      </c>
      <c r="L43" s="10">
        <v>29.4</v>
      </c>
      <c r="M43" s="85">
        <v>27.16864888343364</v>
      </c>
      <c r="N43" s="87">
        <v>27.873648883433638</v>
      </c>
      <c r="O43" s="86">
        <v>-1.5263511165663601</v>
      </c>
      <c r="P43" s="81"/>
      <c r="T43" s="7">
        <v>0</v>
      </c>
      <c r="U43" s="9">
        <v>26.8</v>
      </c>
    </row>
    <row r="44" spans="1:21">
      <c r="A44" s="4">
        <v>50</v>
      </c>
      <c r="B44" s="10">
        <v>23.5</v>
      </c>
      <c r="C44" s="10">
        <v>21.5</v>
      </c>
      <c r="D44" s="10">
        <v>26.987304402914159</v>
      </c>
      <c r="E44" s="85">
        <v>25.949004402914159</v>
      </c>
      <c r="F44" s="87">
        <v>4.4490044029141593</v>
      </c>
      <c r="G44" s="85"/>
      <c r="H44" s="85"/>
      <c r="I44" s="5">
        <v>75</v>
      </c>
      <c r="J44" s="5">
        <v>74.5</v>
      </c>
      <c r="K44" s="5">
        <v>31.7</v>
      </c>
      <c r="L44" s="10">
        <v>30.7</v>
      </c>
      <c r="M44" s="85">
        <v>27.191383504909727</v>
      </c>
      <c r="N44" s="87">
        <v>27.896383504909725</v>
      </c>
      <c r="O44" s="86">
        <v>-2.8036164950902744</v>
      </c>
      <c r="P44" s="81"/>
    </row>
    <row r="45" spans="1:21">
      <c r="A45" s="4">
        <v>60</v>
      </c>
      <c r="B45" s="10">
        <v>26.5</v>
      </c>
      <c r="C45" s="10">
        <v>24.5</v>
      </c>
      <c r="D45" s="10">
        <v>27.089318340196389</v>
      </c>
      <c r="E45" s="85">
        <v>26.051018340196389</v>
      </c>
      <c r="F45" s="87">
        <v>1.5510183401963893</v>
      </c>
      <c r="G45" s="85"/>
      <c r="H45" s="85"/>
      <c r="I45" s="5">
        <v>80</v>
      </c>
      <c r="J45" s="5">
        <v>79.5</v>
      </c>
      <c r="K45" s="5">
        <v>33.299999999999997</v>
      </c>
      <c r="L45" s="10">
        <v>32.299999999999997</v>
      </c>
      <c r="M45" s="85">
        <v>27.213993261007285</v>
      </c>
      <c r="N45" s="87">
        <v>27.918993261007284</v>
      </c>
      <c r="O45" s="86">
        <v>-4.3810067389927134</v>
      </c>
      <c r="P45" s="81"/>
    </row>
    <row r="46" spans="1:21">
      <c r="A46" s="4">
        <v>71</v>
      </c>
      <c r="B46" s="10">
        <v>30.7</v>
      </c>
      <c r="C46" s="10">
        <v>28.7</v>
      </c>
      <c r="D46" s="10">
        <v>27.171716598036113</v>
      </c>
      <c r="E46" s="85">
        <v>26.133416598036113</v>
      </c>
      <c r="F46" s="87">
        <v>-2.5665834019638858</v>
      </c>
      <c r="G46" s="85" t="s">
        <v>144</v>
      </c>
      <c r="H46" s="85"/>
      <c r="I46" s="5">
        <v>85</v>
      </c>
      <c r="J46" s="5">
        <v>84.5</v>
      </c>
      <c r="K46" s="5">
        <v>33.799999999999997</v>
      </c>
      <c r="L46" s="10">
        <v>32.799999999999997</v>
      </c>
      <c r="M46" s="85">
        <v>27.230149105163132</v>
      </c>
      <c r="N46" s="87">
        <v>27.935149105163131</v>
      </c>
      <c r="O46" s="86">
        <v>-4.8648508948368665</v>
      </c>
      <c r="P46" s="81"/>
    </row>
    <row r="47" spans="1:21">
      <c r="A47" s="4">
        <v>75</v>
      </c>
      <c r="B47" s="10">
        <v>31.6</v>
      </c>
      <c r="C47" s="10">
        <v>29.6</v>
      </c>
      <c r="D47" s="10">
        <v>27.193934906556859</v>
      </c>
      <c r="E47" s="85">
        <v>26.155634906556859</v>
      </c>
      <c r="F47" s="87">
        <v>-3.4443650934431425</v>
      </c>
      <c r="G47" s="85"/>
      <c r="H47" s="85"/>
      <c r="I47" s="5">
        <v>90</v>
      </c>
      <c r="J47" s="5">
        <v>89.5</v>
      </c>
      <c r="K47" s="5">
        <v>33.9</v>
      </c>
      <c r="L47" s="10">
        <v>32.9</v>
      </c>
      <c r="M47" s="85">
        <v>27.239851037377257</v>
      </c>
      <c r="N47" s="87">
        <v>27.944851037377255</v>
      </c>
      <c r="O47" s="86">
        <v>-4.9551489626227436</v>
      </c>
      <c r="P47" s="81"/>
    </row>
    <row r="48" spans="1:21">
      <c r="A48" s="4">
        <v>80</v>
      </c>
      <c r="B48" s="10">
        <v>32.35</v>
      </c>
      <c r="C48" s="10">
        <v>30.35</v>
      </c>
      <c r="D48" s="10">
        <v>27.215899271460248</v>
      </c>
      <c r="E48" s="85">
        <v>26.177599271460249</v>
      </c>
      <c r="F48" s="87">
        <v>-4.1724007285397526</v>
      </c>
      <c r="G48" s="85"/>
      <c r="H48" s="85"/>
      <c r="I48" s="5">
        <v>95</v>
      </c>
      <c r="J48" s="5">
        <v>94.5</v>
      </c>
      <c r="K48" s="5">
        <v>32.9</v>
      </c>
      <c r="L48" s="10">
        <v>31.9</v>
      </c>
      <c r="M48" s="85">
        <v>27.243099057649669</v>
      </c>
      <c r="N48" s="87">
        <v>27.948099057649667</v>
      </c>
      <c r="O48" s="86">
        <v>-3.9519009423503313</v>
      </c>
      <c r="P48" s="81"/>
    </row>
    <row r="49" spans="1:16">
      <c r="A49" s="4">
        <v>85</v>
      </c>
      <c r="B49" s="10">
        <v>32.1</v>
      </c>
      <c r="C49" s="10">
        <v>30.1</v>
      </c>
      <c r="D49" s="10">
        <v>27.231409724421923</v>
      </c>
      <c r="E49" s="85">
        <v>26.193109724421923</v>
      </c>
      <c r="F49" s="87">
        <v>-3.9068902755780783</v>
      </c>
      <c r="G49" s="85"/>
      <c r="H49" s="85"/>
      <c r="I49" s="5">
        <v>100</v>
      </c>
      <c r="J49" s="5">
        <v>99.5</v>
      </c>
      <c r="K49" s="5">
        <v>32</v>
      </c>
      <c r="L49" s="10">
        <v>31</v>
      </c>
      <c r="M49" s="85">
        <v>27.239893165980362</v>
      </c>
      <c r="N49" s="87">
        <v>27.944893165980361</v>
      </c>
      <c r="O49" s="86">
        <v>-3.0551068340196395</v>
      </c>
      <c r="P49" s="81"/>
    </row>
    <row r="50" spans="1:16">
      <c r="A50" s="4">
        <v>90</v>
      </c>
      <c r="B50" s="10">
        <v>32.15</v>
      </c>
      <c r="C50" s="10">
        <v>30.15</v>
      </c>
      <c r="D50" s="10">
        <v>27.240466265441878</v>
      </c>
      <c r="E50" s="85">
        <v>26.202166265441878</v>
      </c>
      <c r="F50" s="87">
        <v>-3.9478337345581203</v>
      </c>
      <c r="G50" s="85"/>
      <c r="H50" s="85"/>
      <c r="I50" s="5">
        <v>105</v>
      </c>
      <c r="J50" s="5">
        <v>104.5</v>
      </c>
      <c r="K50" s="5">
        <v>31.6</v>
      </c>
      <c r="L50" s="10">
        <v>30.6</v>
      </c>
      <c r="M50" s="85">
        <v>27.23023336236934</v>
      </c>
      <c r="N50" s="87">
        <v>27.935233362369338</v>
      </c>
      <c r="O50" s="86">
        <v>-2.6647666376306631</v>
      </c>
    </row>
    <row r="51" spans="1:16">
      <c r="A51" s="4">
        <v>95</v>
      </c>
      <c r="B51" s="10">
        <v>33.5</v>
      </c>
      <c r="C51" s="10">
        <v>31.5</v>
      </c>
      <c r="D51" s="10">
        <v>27.243068894520114</v>
      </c>
      <c r="E51" s="85">
        <v>26.204768894520114</v>
      </c>
      <c r="F51" s="87">
        <v>-5.2952311054798855</v>
      </c>
      <c r="G51" s="87"/>
      <c r="H51" s="85"/>
      <c r="I51" s="5">
        <v>110</v>
      </c>
      <c r="J51" s="5">
        <v>109.5</v>
      </c>
      <c r="K51" s="5">
        <v>30.35</v>
      </c>
      <c r="L51" s="10">
        <v>29.35</v>
      </c>
      <c r="M51" s="85">
        <v>27.214119646816599</v>
      </c>
      <c r="N51" s="87">
        <v>27.919119646816597</v>
      </c>
      <c r="O51" s="86">
        <v>-1.4308803531834045</v>
      </c>
    </row>
    <row r="52" spans="1:16">
      <c r="A52" s="4">
        <v>100</v>
      </c>
      <c r="B52" s="10">
        <v>33.200000000000003</v>
      </c>
      <c r="C52" s="10">
        <v>31.200000000000003</v>
      </c>
      <c r="D52" s="10">
        <v>27.239217611656638</v>
      </c>
      <c r="E52" s="85">
        <v>26.200917611656639</v>
      </c>
      <c r="F52" s="87">
        <v>-4.9990823883433642</v>
      </c>
      <c r="G52" s="85"/>
      <c r="H52" s="85"/>
      <c r="I52" s="5">
        <v>115</v>
      </c>
      <c r="J52" s="5">
        <v>114.5</v>
      </c>
      <c r="K52" s="5">
        <v>29</v>
      </c>
      <c r="L52" s="10">
        <v>28</v>
      </c>
      <c r="M52" s="85">
        <v>27.191552019322142</v>
      </c>
      <c r="N52" s="87">
        <v>27.89655201932214</v>
      </c>
      <c r="O52" s="86">
        <v>-0.10344798067785987</v>
      </c>
    </row>
    <row r="53" spans="1:16">
      <c r="A53" s="4">
        <v>105</v>
      </c>
      <c r="B53" s="10">
        <v>33.299999999999997</v>
      </c>
      <c r="C53" s="10">
        <v>31.299999999999997</v>
      </c>
      <c r="D53" s="10">
        <v>27.228912416851443</v>
      </c>
      <c r="E53" s="85">
        <v>26.190612416851444</v>
      </c>
      <c r="F53" s="87">
        <v>-5.1093875831485533</v>
      </c>
      <c r="G53" s="85"/>
      <c r="H53" s="85"/>
      <c r="I53" s="5">
        <v>120</v>
      </c>
      <c r="J53" s="5">
        <v>119.5</v>
      </c>
      <c r="K53" s="5">
        <v>27</v>
      </c>
      <c r="L53" s="10">
        <v>26</v>
      </c>
      <c r="M53" s="85">
        <v>27.162530479885969</v>
      </c>
      <c r="N53" s="87">
        <v>27.867530479885968</v>
      </c>
      <c r="O53" s="86">
        <v>1.8675304798859678</v>
      </c>
    </row>
    <row r="54" spans="1:16">
      <c r="A54" s="4">
        <v>110</v>
      </c>
      <c r="B54" s="10">
        <v>32.299999999999997</v>
      </c>
      <c r="C54" s="10">
        <v>30.299999999999997</v>
      </c>
      <c r="D54" s="10">
        <v>27.212153310104529</v>
      </c>
      <c r="E54" s="85">
        <v>26.17385331010453</v>
      </c>
      <c r="F54" s="87">
        <v>-4.1261466898954673</v>
      </c>
      <c r="G54" s="85"/>
      <c r="H54" s="85"/>
      <c r="I54" s="5">
        <v>130</v>
      </c>
      <c r="J54" s="5">
        <v>129.5</v>
      </c>
      <c r="K54" s="5">
        <v>24.4</v>
      </c>
      <c r="L54" s="10">
        <v>23.4</v>
      </c>
      <c r="M54" s="85">
        <v>27.085125665188471</v>
      </c>
      <c r="N54" s="87">
        <v>27.790125665188469</v>
      </c>
      <c r="O54" s="86">
        <v>4.3901256651884708</v>
      </c>
    </row>
    <row r="55" spans="1:16">
      <c r="A55" s="4">
        <v>115</v>
      </c>
      <c r="B55" s="10">
        <v>30.7</v>
      </c>
      <c r="C55" s="10">
        <v>28.7</v>
      </c>
      <c r="D55" s="10">
        <v>27.188940291415904</v>
      </c>
      <c r="E55" s="85">
        <v>26.150640291415904</v>
      </c>
      <c r="F55" s="87">
        <v>-2.5493597085840953</v>
      </c>
      <c r="G55" s="85" t="s">
        <v>145</v>
      </c>
      <c r="H55" s="85"/>
      <c r="I55" s="5">
        <v>140</v>
      </c>
      <c r="J55" s="5">
        <v>139.5</v>
      </c>
      <c r="K55" s="5">
        <v>21.5</v>
      </c>
      <c r="L55" s="10">
        <v>20.5</v>
      </c>
      <c r="M55" s="85">
        <v>26.981905202724107</v>
      </c>
      <c r="N55" s="87">
        <v>27.686905202724105</v>
      </c>
      <c r="O55" s="86">
        <v>7.1869052027241054</v>
      </c>
    </row>
    <row r="56" spans="1:16">
      <c r="A56" s="4">
        <v>125</v>
      </c>
      <c r="B56" s="10">
        <v>26.9</v>
      </c>
      <c r="C56" s="10">
        <v>24.9</v>
      </c>
      <c r="D56" s="10">
        <v>27.123152518213494</v>
      </c>
      <c r="E56" s="85">
        <v>26.084852518213495</v>
      </c>
      <c r="F56" s="87">
        <v>1.1848525182134964</v>
      </c>
      <c r="G56" s="85"/>
      <c r="H56" s="85"/>
      <c r="I56" s="5">
        <v>150</v>
      </c>
      <c r="J56" s="5">
        <v>149.5</v>
      </c>
      <c r="K56" s="5">
        <v>19.8</v>
      </c>
      <c r="L56" s="10">
        <v>18.8</v>
      </c>
      <c r="M56" s="85">
        <v>26.852869092492874</v>
      </c>
      <c r="N56" s="87">
        <v>27.557869092492872</v>
      </c>
      <c r="O56" s="86">
        <v>8.7578690924928715</v>
      </c>
    </row>
    <row r="57" spans="1:16">
      <c r="A57" s="4">
        <v>135</v>
      </c>
      <c r="B57" s="10">
        <v>22.9</v>
      </c>
      <c r="C57" s="10">
        <v>20.9</v>
      </c>
      <c r="D57" s="10">
        <v>27.03154909724422</v>
      </c>
      <c r="E57" s="85">
        <v>25.99324909724422</v>
      </c>
      <c r="F57" s="87">
        <v>5.0932490972442217</v>
      </c>
      <c r="G57" s="85"/>
      <c r="H57" s="85"/>
      <c r="I57" s="5">
        <v>160</v>
      </c>
      <c r="J57" s="5">
        <v>159.5</v>
      </c>
      <c r="K57" s="5">
        <v>16</v>
      </c>
      <c r="L57" s="10">
        <v>15</v>
      </c>
      <c r="M57" s="85">
        <v>26.698017334494772</v>
      </c>
      <c r="N57" s="87">
        <v>27.40301733449477</v>
      </c>
      <c r="O57" s="86">
        <v>12.40301733449477</v>
      </c>
    </row>
    <row r="58" spans="1:16">
      <c r="A58" s="4">
        <v>145</v>
      </c>
      <c r="B58" s="10">
        <v>19.75</v>
      </c>
      <c r="C58" s="10">
        <v>17.75</v>
      </c>
      <c r="D58" s="10">
        <v>26.914130028508076</v>
      </c>
      <c r="E58" s="85">
        <v>25.875830028508076</v>
      </c>
      <c r="F58" s="87">
        <v>8.1258300285080765</v>
      </c>
      <c r="G58" s="85"/>
      <c r="H58" s="85"/>
      <c r="I58" s="5">
        <v>170</v>
      </c>
      <c r="J58" s="5">
        <v>169.5</v>
      </c>
      <c r="K58" s="5">
        <v>14.75</v>
      </c>
      <c r="L58" s="10">
        <v>13.75</v>
      </c>
      <c r="M58" s="85">
        <v>26.517349928729807</v>
      </c>
      <c r="N58" s="87">
        <v>27.222349928729805</v>
      </c>
      <c r="O58" s="86">
        <v>13.472349928729805</v>
      </c>
    </row>
    <row r="59" spans="1:16">
      <c r="A59" s="4">
        <v>155</v>
      </c>
      <c r="B59" s="10">
        <v>18.600000000000001</v>
      </c>
      <c r="C59" s="10">
        <v>16.600000000000001</v>
      </c>
      <c r="D59" s="10">
        <v>26.770895312005067</v>
      </c>
      <c r="E59" s="85">
        <v>25.732595312005067</v>
      </c>
      <c r="F59" s="87">
        <v>9.1325953120050656</v>
      </c>
      <c r="G59" s="85"/>
      <c r="H59" s="85"/>
      <c r="I59" s="5">
        <v>180</v>
      </c>
      <c r="J59" s="5">
        <v>179.5</v>
      </c>
      <c r="K59" s="5">
        <v>11.75</v>
      </c>
      <c r="L59" s="10">
        <v>10.75</v>
      </c>
      <c r="M59" s="85">
        <v>26.310866875197974</v>
      </c>
      <c r="N59" s="87">
        <v>27.015866875197972</v>
      </c>
      <c r="O59" s="86">
        <v>16.265866875197972</v>
      </c>
    </row>
    <row r="60" spans="1:16">
      <c r="A60" s="4">
        <v>165</v>
      </c>
      <c r="B60" s="5">
        <v>16.5</v>
      </c>
      <c r="C60" s="5">
        <v>14.5</v>
      </c>
      <c r="D60" s="5">
        <v>26.601844947735191</v>
      </c>
      <c r="E60" s="85">
        <v>25.563544947735192</v>
      </c>
      <c r="F60" s="85">
        <v>11.063544947735192</v>
      </c>
      <c r="G60" s="85"/>
      <c r="H60" s="85"/>
      <c r="I60" s="5"/>
      <c r="J60" s="5"/>
      <c r="K60" s="5"/>
      <c r="L60" s="10"/>
      <c r="M60" s="85"/>
      <c r="N60" s="87"/>
      <c r="O60" s="86"/>
    </row>
    <row r="61" spans="1:16">
      <c r="A61" s="88">
        <v>175</v>
      </c>
      <c r="B61" s="5">
        <v>14.3</v>
      </c>
      <c r="C61" s="5">
        <v>12.3</v>
      </c>
      <c r="D61" s="5">
        <v>26.406978935698447</v>
      </c>
      <c r="E61" s="85">
        <v>25.368678935698448</v>
      </c>
      <c r="F61" s="85">
        <v>13.068678935698447</v>
      </c>
      <c r="G61" s="85"/>
      <c r="H61" s="85"/>
      <c r="I61" s="5"/>
      <c r="J61" s="5"/>
      <c r="K61" s="5"/>
      <c r="L61" s="10"/>
      <c r="M61" s="85"/>
      <c r="N61" s="87"/>
      <c r="O61" s="86"/>
    </row>
    <row r="62" spans="1:16">
      <c r="A62" s="4">
        <v>185</v>
      </c>
      <c r="B62" s="5">
        <v>10.4</v>
      </c>
      <c r="C62" s="5">
        <v>8.4</v>
      </c>
      <c r="D62" s="5">
        <v>26.186297275894837</v>
      </c>
      <c r="E62" s="85">
        <v>25.147997275894838</v>
      </c>
      <c r="F62" s="85">
        <v>16.747997275894839</v>
      </c>
      <c r="G62" s="85"/>
      <c r="H62" s="85"/>
      <c r="I62" s="5"/>
      <c r="J62" s="5"/>
      <c r="K62" s="5"/>
      <c r="L62" s="10"/>
      <c r="M62" s="85"/>
      <c r="N62" s="87"/>
      <c r="O62" s="86"/>
    </row>
    <row r="63" spans="1:16">
      <c r="A63" s="4"/>
      <c r="B63" s="5"/>
      <c r="C63" s="5"/>
      <c r="D63" s="5"/>
      <c r="E63" s="85"/>
      <c r="F63" s="85"/>
      <c r="G63" s="85"/>
      <c r="H63" s="85"/>
      <c r="I63" s="5"/>
      <c r="J63" s="5"/>
      <c r="K63" s="5"/>
      <c r="L63" s="5"/>
      <c r="M63" s="85"/>
      <c r="N63" s="85"/>
      <c r="O63" s="86"/>
    </row>
    <row r="64" spans="1:16">
      <c r="A64" s="4"/>
      <c r="B64" s="5"/>
      <c r="C64" s="5"/>
      <c r="D64" s="5"/>
      <c r="E64" s="85"/>
      <c r="F64" s="85"/>
      <c r="G64" s="85"/>
      <c r="H64" s="85"/>
      <c r="I64" s="5"/>
      <c r="J64" s="10"/>
      <c r="K64" s="5"/>
      <c r="L64" s="5"/>
      <c r="M64" s="85"/>
      <c r="N64" s="85"/>
      <c r="O64" s="86"/>
    </row>
    <row r="65" spans="1:15">
      <c r="A65" s="4"/>
      <c r="B65" s="5"/>
      <c r="C65" s="5"/>
      <c r="D65" s="5"/>
      <c r="E65" s="85"/>
      <c r="F65" s="85"/>
      <c r="G65" s="85"/>
      <c r="H65" s="85"/>
      <c r="I65" s="5"/>
      <c r="J65" s="5"/>
      <c r="K65" s="5"/>
      <c r="L65" s="5"/>
      <c r="M65" s="85"/>
      <c r="N65" s="85"/>
      <c r="O65" s="86"/>
    </row>
    <row r="66" spans="1:15">
      <c r="A66" s="4"/>
      <c r="B66" s="5"/>
      <c r="C66" s="5"/>
      <c r="D66" s="5"/>
      <c r="E66" s="85"/>
      <c r="F66" s="85"/>
      <c r="G66" s="85"/>
      <c r="H66" s="85"/>
      <c r="I66" s="5"/>
      <c r="J66" s="5"/>
      <c r="K66" s="5"/>
      <c r="L66" s="5"/>
      <c r="M66" s="85"/>
      <c r="N66" s="85"/>
      <c r="O66" s="86"/>
    </row>
    <row r="67" spans="1:15" ht="15.75" thickBot="1">
      <c r="A67" s="7"/>
      <c r="B67" s="8"/>
      <c r="C67" s="8"/>
      <c r="D67" s="8"/>
      <c r="E67" s="89"/>
      <c r="F67" s="89"/>
      <c r="G67" s="89"/>
      <c r="H67" s="89"/>
      <c r="I67" s="8"/>
      <c r="J67" s="8"/>
      <c r="K67" s="8"/>
      <c r="L67" s="8"/>
      <c r="M67" s="89"/>
      <c r="N67" s="89"/>
      <c r="O67" s="90"/>
    </row>
    <row r="68" spans="1:15">
      <c r="E68" s="79"/>
      <c r="F68" s="79"/>
      <c r="G68" s="79"/>
      <c r="H68" s="79"/>
      <c r="M68" s="79"/>
      <c r="N68" s="79"/>
      <c r="O68" s="79"/>
    </row>
    <row r="69" spans="1:15">
      <c r="E69" s="79"/>
      <c r="F69" s="79"/>
      <c r="G69" s="79"/>
      <c r="H69" s="79"/>
      <c r="M69" s="79"/>
      <c r="N69" s="79"/>
      <c r="O69" s="79"/>
    </row>
    <row r="70" spans="1:15">
      <c r="E70" s="79"/>
      <c r="F70" s="79"/>
      <c r="G70" s="79"/>
      <c r="H70" s="79"/>
    </row>
  </sheetData>
  <mergeCells count="5">
    <mergeCell ref="Q39:R39"/>
    <mergeCell ref="A33:O33"/>
    <mergeCell ref="Q33:R33"/>
    <mergeCell ref="T33:U33"/>
    <mergeCell ref="T34:U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33:R70"/>
  <sheetViews>
    <sheetView workbookViewId="0">
      <selection activeCell="N39" sqref="N39:O39"/>
    </sheetView>
  </sheetViews>
  <sheetFormatPr defaultRowHeight="15"/>
  <cols>
    <col min="1" max="1" width="9.5703125" customWidth="1"/>
    <col min="2" max="2" width="11.28515625" bestFit="1" customWidth="1"/>
    <col min="3" max="3" width="9.5703125" bestFit="1" customWidth="1"/>
    <col min="7" max="7" width="9.5703125" customWidth="1"/>
    <col min="9" max="9" width="11.28515625" bestFit="1" customWidth="1"/>
    <col min="10" max="10" width="9.5703125" bestFit="1" customWidth="1"/>
    <col min="11" max="11" width="9.5703125" customWidth="1"/>
    <col min="12" max="12" width="10" bestFit="1" customWidth="1"/>
    <col min="14" max="14" width="9.140625" customWidth="1"/>
    <col min="17" max="17" width="11.42578125" bestFit="1" customWidth="1"/>
  </cols>
  <sheetData>
    <row r="33" spans="1:18" s="12" customFormat="1" ht="15.75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N33" s="162" t="s">
        <v>35</v>
      </c>
      <c r="O33" s="162"/>
      <c r="Q33" s="162" t="s">
        <v>17</v>
      </c>
      <c r="R33" s="162"/>
    </row>
    <row r="34" spans="1:18">
      <c r="A34" s="1" t="s">
        <v>18</v>
      </c>
      <c r="B34" s="2"/>
      <c r="C34" s="2"/>
      <c r="D34" s="2"/>
      <c r="E34" s="2"/>
      <c r="F34" s="2"/>
      <c r="G34" s="2" t="s">
        <v>19</v>
      </c>
      <c r="H34" s="2"/>
      <c r="I34" s="2"/>
      <c r="J34" s="2"/>
      <c r="K34" s="2"/>
      <c r="L34" s="3"/>
      <c r="N34" s="1" t="s">
        <v>33</v>
      </c>
      <c r="O34" s="3">
        <v>11.8</v>
      </c>
      <c r="Q34" s="1">
        <v>5</v>
      </c>
      <c r="R34" s="3">
        <v>26.3</v>
      </c>
    </row>
    <row r="35" spans="1:18">
      <c r="A35" s="4" t="s">
        <v>20</v>
      </c>
      <c r="B35" s="5" t="s">
        <v>21</v>
      </c>
      <c r="C35" s="5" t="s">
        <v>22</v>
      </c>
      <c r="D35" s="5" t="s">
        <v>2</v>
      </c>
      <c r="E35" s="5" t="s">
        <v>23</v>
      </c>
      <c r="F35" s="5"/>
      <c r="G35" s="5" t="s">
        <v>24</v>
      </c>
      <c r="H35" s="5" t="s">
        <v>20</v>
      </c>
      <c r="I35" s="5" t="s">
        <v>21</v>
      </c>
      <c r="J35" s="5" t="s">
        <v>22</v>
      </c>
      <c r="K35" s="5" t="s">
        <v>2</v>
      </c>
      <c r="L35" s="6" t="s">
        <v>23</v>
      </c>
      <c r="N35" s="4" t="s">
        <v>34</v>
      </c>
      <c r="O35" s="6">
        <v>-5.0199999999999996</v>
      </c>
      <c r="Q35" s="4">
        <v>205</v>
      </c>
      <c r="R35" s="6">
        <v>26.3</v>
      </c>
    </row>
    <row r="36" spans="1:18">
      <c r="A36" s="4">
        <v>4</v>
      </c>
      <c r="B36" s="5">
        <v>4.5</v>
      </c>
      <c r="C36" s="5">
        <f>B36-0.75</f>
        <v>3.75</v>
      </c>
      <c r="D36" s="5">
        <f>(26.54+0.24)-C36</f>
        <v>23.029999999999998</v>
      </c>
      <c r="E36" s="5"/>
      <c r="F36" s="5"/>
      <c r="G36" s="5">
        <v>5</v>
      </c>
      <c r="H36" s="5">
        <f>210-G36</f>
        <v>205</v>
      </c>
      <c r="I36" s="5">
        <v>4.2</v>
      </c>
      <c r="J36" s="5">
        <f>I36-0.75</f>
        <v>3.45</v>
      </c>
      <c r="K36" s="5">
        <f>(26.06-0.24)-J36</f>
        <v>22.37</v>
      </c>
      <c r="L36" s="6"/>
      <c r="N36" s="4" t="s">
        <v>0</v>
      </c>
      <c r="O36" s="6">
        <v>16.399999999999999</v>
      </c>
      <c r="Q36" s="4">
        <v>5</v>
      </c>
      <c r="R36" s="6">
        <v>26.3</v>
      </c>
    </row>
    <row r="37" spans="1:18">
      <c r="A37" s="4">
        <v>10</v>
      </c>
      <c r="B37" s="5">
        <v>5.6</v>
      </c>
      <c r="C37" s="5">
        <f t="shared" ref="C37:C66" si="0">B37-0.75</f>
        <v>4.8499999999999996</v>
      </c>
      <c r="D37" s="5">
        <f t="shared" ref="D37:D66" si="1">(26.54+0.24)-C37</f>
        <v>21.93</v>
      </c>
      <c r="E37" s="5"/>
      <c r="F37" s="5"/>
      <c r="G37" s="5">
        <v>10</v>
      </c>
      <c r="H37" s="5">
        <f t="shared" ref="H37:H65" si="2">210-G37</f>
        <v>200</v>
      </c>
      <c r="I37" s="5">
        <v>6.3</v>
      </c>
      <c r="J37" s="5">
        <f t="shared" ref="J37:J65" si="3">I37-0.75</f>
        <v>5.55</v>
      </c>
      <c r="K37" s="5">
        <f t="shared" ref="K37:K65" si="4">(26.06-0.24)-J37</f>
        <v>20.27</v>
      </c>
      <c r="L37" s="6"/>
      <c r="N37" s="4" t="s">
        <v>1</v>
      </c>
      <c r="O37" s="6">
        <v>-10</v>
      </c>
      <c r="Q37" s="4">
        <v>5</v>
      </c>
      <c r="R37" s="6">
        <v>24</v>
      </c>
    </row>
    <row r="38" spans="1:18" ht="15.75" thickBot="1">
      <c r="A38" s="4">
        <v>16</v>
      </c>
      <c r="B38" s="5">
        <v>7.3</v>
      </c>
      <c r="C38" s="5">
        <f t="shared" si="0"/>
        <v>6.55</v>
      </c>
      <c r="D38" s="5">
        <f t="shared" si="1"/>
        <v>20.229999999999997</v>
      </c>
      <c r="E38" s="5"/>
      <c r="F38" s="5"/>
      <c r="G38" s="5">
        <v>15</v>
      </c>
      <c r="H38" s="5">
        <f t="shared" si="2"/>
        <v>195</v>
      </c>
      <c r="I38" s="5">
        <v>8.4</v>
      </c>
      <c r="J38" s="5">
        <f t="shared" si="3"/>
        <v>7.65</v>
      </c>
      <c r="K38" s="5">
        <f t="shared" si="4"/>
        <v>18.170000000000002</v>
      </c>
      <c r="L38" s="6"/>
      <c r="N38" s="14" t="s">
        <v>191</v>
      </c>
      <c r="O38" s="119">
        <v>22.06</v>
      </c>
      <c r="Q38" s="4">
        <v>44.5</v>
      </c>
      <c r="R38" s="6">
        <v>24</v>
      </c>
    </row>
    <row r="39" spans="1:18">
      <c r="A39" s="4">
        <v>20</v>
      </c>
      <c r="B39" s="5">
        <v>8.6</v>
      </c>
      <c r="C39" s="5">
        <f t="shared" si="0"/>
        <v>7.85</v>
      </c>
      <c r="D39" s="5">
        <f t="shared" si="1"/>
        <v>18.93</v>
      </c>
      <c r="E39" s="5"/>
      <c r="F39" s="5"/>
      <c r="G39" s="5">
        <v>20</v>
      </c>
      <c r="H39" s="5">
        <f t="shared" si="2"/>
        <v>190</v>
      </c>
      <c r="I39" s="5">
        <v>10.7</v>
      </c>
      <c r="J39" s="5">
        <f t="shared" si="3"/>
        <v>9.9499999999999993</v>
      </c>
      <c r="K39" s="5">
        <f t="shared" si="4"/>
        <v>15.870000000000001</v>
      </c>
      <c r="L39" s="6"/>
      <c r="N39" s="161" t="s">
        <v>194</v>
      </c>
      <c r="O39" s="161"/>
      <c r="Q39" s="4">
        <v>44.5</v>
      </c>
      <c r="R39" s="6">
        <v>-20</v>
      </c>
    </row>
    <row r="40" spans="1:18">
      <c r="A40" s="4">
        <v>25</v>
      </c>
      <c r="B40" s="5">
        <v>12.9</v>
      </c>
      <c r="C40" s="5">
        <f t="shared" si="0"/>
        <v>12.15</v>
      </c>
      <c r="D40" s="5">
        <f t="shared" si="1"/>
        <v>14.629999999999997</v>
      </c>
      <c r="E40" s="5"/>
      <c r="F40" s="5"/>
      <c r="G40" s="5">
        <v>25</v>
      </c>
      <c r="H40" s="5">
        <f t="shared" si="2"/>
        <v>185</v>
      </c>
      <c r="I40" s="5">
        <v>14.5</v>
      </c>
      <c r="J40" s="5">
        <f t="shared" si="3"/>
        <v>13.75</v>
      </c>
      <c r="K40" s="5">
        <f t="shared" si="4"/>
        <v>12.07</v>
      </c>
      <c r="L40" s="6"/>
      <c r="Q40" s="4">
        <v>45.5</v>
      </c>
      <c r="R40" s="6">
        <v>-20</v>
      </c>
    </row>
    <row r="41" spans="1:18">
      <c r="A41" s="4">
        <v>30</v>
      </c>
      <c r="B41" s="5">
        <v>14.8</v>
      </c>
      <c r="C41" s="5">
        <f t="shared" si="0"/>
        <v>14.05</v>
      </c>
      <c r="D41" s="5">
        <f t="shared" si="1"/>
        <v>12.729999999999997</v>
      </c>
      <c r="E41" s="5"/>
      <c r="F41" s="5"/>
      <c r="G41" s="5">
        <v>30</v>
      </c>
      <c r="H41" s="5">
        <f t="shared" si="2"/>
        <v>180</v>
      </c>
      <c r="I41" s="5">
        <v>16</v>
      </c>
      <c r="J41" s="5">
        <f t="shared" si="3"/>
        <v>15.25</v>
      </c>
      <c r="K41" s="5">
        <f t="shared" si="4"/>
        <v>10.57</v>
      </c>
      <c r="L41" s="6" t="s">
        <v>25</v>
      </c>
      <c r="Q41" s="4">
        <v>45.5</v>
      </c>
      <c r="R41" s="6">
        <v>24</v>
      </c>
    </row>
    <row r="42" spans="1:18">
      <c r="A42" s="4">
        <v>33</v>
      </c>
      <c r="B42" s="5">
        <v>16.399999999999999</v>
      </c>
      <c r="C42" s="5">
        <f t="shared" si="0"/>
        <v>15.649999999999999</v>
      </c>
      <c r="D42" s="5">
        <f t="shared" si="1"/>
        <v>11.129999999999999</v>
      </c>
      <c r="E42" s="5" t="s">
        <v>12</v>
      </c>
      <c r="F42" s="5"/>
      <c r="G42" s="5">
        <v>35</v>
      </c>
      <c r="H42" s="5">
        <f t="shared" si="2"/>
        <v>175</v>
      </c>
      <c r="I42" s="5">
        <v>18.2</v>
      </c>
      <c r="J42" s="5">
        <f t="shared" si="3"/>
        <v>17.45</v>
      </c>
      <c r="K42" s="5">
        <f t="shared" si="4"/>
        <v>8.370000000000001</v>
      </c>
      <c r="L42" s="6"/>
      <c r="Q42" s="4">
        <v>84.5</v>
      </c>
      <c r="R42" s="6">
        <v>24</v>
      </c>
    </row>
    <row r="43" spans="1:18">
      <c r="A43" s="4">
        <v>35</v>
      </c>
      <c r="B43" s="5">
        <v>18.7</v>
      </c>
      <c r="C43" s="5">
        <f t="shared" si="0"/>
        <v>17.95</v>
      </c>
      <c r="D43" s="5">
        <f t="shared" si="1"/>
        <v>8.8299999999999983</v>
      </c>
      <c r="E43" s="5"/>
      <c r="F43" s="5"/>
      <c r="G43" s="5">
        <v>40</v>
      </c>
      <c r="H43" s="5">
        <f t="shared" si="2"/>
        <v>170</v>
      </c>
      <c r="I43" s="5">
        <v>18.8</v>
      </c>
      <c r="J43" s="5">
        <f t="shared" si="3"/>
        <v>18.05</v>
      </c>
      <c r="K43" s="5">
        <f t="shared" si="4"/>
        <v>7.77</v>
      </c>
      <c r="L43" s="6"/>
      <c r="Q43" s="4">
        <v>84.5</v>
      </c>
      <c r="R43" s="6">
        <v>-20</v>
      </c>
    </row>
    <row r="44" spans="1:18">
      <c r="A44" s="4">
        <v>40</v>
      </c>
      <c r="B44" s="5">
        <v>19.7</v>
      </c>
      <c r="C44" s="5">
        <f t="shared" si="0"/>
        <v>18.95</v>
      </c>
      <c r="D44" s="5">
        <f t="shared" si="1"/>
        <v>7.8299999999999983</v>
      </c>
      <c r="E44" s="5"/>
      <c r="F44" s="5"/>
      <c r="G44" s="5">
        <v>45</v>
      </c>
      <c r="H44" s="5">
        <f t="shared" si="2"/>
        <v>165</v>
      </c>
      <c r="I44" s="5">
        <v>18.899999999999999</v>
      </c>
      <c r="J44" s="5">
        <f t="shared" si="3"/>
        <v>18.149999999999999</v>
      </c>
      <c r="K44" s="5">
        <f t="shared" si="4"/>
        <v>7.6700000000000017</v>
      </c>
      <c r="L44" s="6"/>
      <c r="Q44" s="4">
        <v>85.5</v>
      </c>
      <c r="R44" s="6">
        <v>-20</v>
      </c>
    </row>
    <row r="45" spans="1:18">
      <c r="A45" s="4">
        <v>45</v>
      </c>
      <c r="B45" s="5">
        <v>21.8</v>
      </c>
      <c r="C45" s="5">
        <f t="shared" si="0"/>
        <v>21.05</v>
      </c>
      <c r="D45" s="5">
        <f t="shared" si="1"/>
        <v>5.7299999999999969</v>
      </c>
      <c r="E45" s="5"/>
      <c r="F45" s="5"/>
      <c r="G45" s="5">
        <v>50</v>
      </c>
      <c r="H45" s="5">
        <f t="shared" si="2"/>
        <v>160</v>
      </c>
      <c r="I45" s="5">
        <v>19.399999999999999</v>
      </c>
      <c r="J45" s="5">
        <f t="shared" si="3"/>
        <v>18.649999999999999</v>
      </c>
      <c r="K45" s="5">
        <f t="shared" si="4"/>
        <v>7.1700000000000017</v>
      </c>
      <c r="L45" s="6"/>
      <c r="Q45" s="4">
        <v>85.5</v>
      </c>
      <c r="R45" s="6">
        <v>24</v>
      </c>
    </row>
    <row r="46" spans="1:18">
      <c r="A46" s="4">
        <v>50</v>
      </c>
      <c r="B46" s="5">
        <v>22.3</v>
      </c>
      <c r="C46" s="5">
        <f t="shared" si="0"/>
        <v>21.55</v>
      </c>
      <c r="D46" s="5">
        <f t="shared" si="1"/>
        <v>5.2299999999999969</v>
      </c>
      <c r="E46" s="5"/>
      <c r="F46" s="5"/>
      <c r="G46" s="5">
        <v>60</v>
      </c>
      <c r="H46" s="5">
        <f t="shared" si="2"/>
        <v>150</v>
      </c>
      <c r="I46" s="5">
        <v>20.8</v>
      </c>
      <c r="J46" s="5">
        <f t="shared" si="3"/>
        <v>20.05</v>
      </c>
      <c r="K46" s="5">
        <f t="shared" si="4"/>
        <v>5.77</v>
      </c>
      <c r="L46" s="6"/>
      <c r="Q46" s="4">
        <v>124.5</v>
      </c>
      <c r="R46" s="6">
        <v>24</v>
      </c>
    </row>
    <row r="47" spans="1:18">
      <c r="A47" s="4">
        <v>60</v>
      </c>
      <c r="B47" s="5">
        <v>21.9</v>
      </c>
      <c r="C47" s="5">
        <f t="shared" si="0"/>
        <v>21.15</v>
      </c>
      <c r="D47" s="5">
        <f t="shared" si="1"/>
        <v>5.629999999999999</v>
      </c>
      <c r="E47" s="5"/>
      <c r="F47" s="5"/>
      <c r="G47" s="5">
        <v>70</v>
      </c>
      <c r="H47" s="5">
        <f t="shared" si="2"/>
        <v>140</v>
      </c>
      <c r="I47" s="5">
        <v>21</v>
      </c>
      <c r="J47" s="5">
        <f t="shared" si="3"/>
        <v>20.25</v>
      </c>
      <c r="K47" s="5">
        <f t="shared" si="4"/>
        <v>5.57</v>
      </c>
      <c r="L47" s="6"/>
      <c r="Q47" s="4">
        <v>124.5</v>
      </c>
      <c r="R47" s="6">
        <v>-20</v>
      </c>
    </row>
    <row r="48" spans="1:18">
      <c r="A48" s="4">
        <v>70</v>
      </c>
      <c r="B48" s="5">
        <v>21.1</v>
      </c>
      <c r="C48" s="5">
        <f t="shared" si="0"/>
        <v>20.350000000000001</v>
      </c>
      <c r="D48" s="5">
        <f t="shared" si="1"/>
        <v>6.4299999999999962</v>
      </c>
      <c r="E48" s="5"/>
      <c r="F48" s="5"/>
      <c r="G48" s="5">
        <v>80</v>
      </c>
      <c r="H48" s="5">
        <f t="shared" si="2"/>
        <v>130</v>
      </c>
      <c r="I48" s="5">
        <v>20.8</v>
      </c>
      <c r="J48" s="5">
        <f t="shared" si="3"/>
        <v>20.05</v>
      </c>
      <c r="K48" s="5">
        <f t="shared" si="4"/>
        <v>5.77</v>
      </c>
      <c r="L48" s="6"/>
      <c r="Q48" s="4">
        <v>125.5</v>
      </c>
      <c r="R48" s="6">
        <v>-20</v>
      </c>
    </row>
    <row r="49" spans="1:18">
      <c r="A49" s="4">
        <v>80</v>
      </c>
      <c r="B49" s="5">
        <v>20.5</v>
      </c>
      <c r="C49" s="5">
        <f t="shared" si="0"/>
        <v>19.75</v>
      </c>
      <c r="D49" s="5">
        <f t="shared" si="1"/>
        <v>7.0299999999999976</v>
      </c>
      <c r="E49" s="5"/>
      <c r="F49" s="5"/>
      <c r="G49" s="5">
        <v>90</v>
      </c>
      <c r="H49" s="5">
        <f t="shared" si="2"/>
        <v>120</v>
      </c>
      <c r="I49" s="5">
        <v>21</v>
      </c>
      <c r="J49" s="5">
        <f t="shared" si="3"/>
        <v>20.25</v>
      </c>
      <c r="K49" s="5">
        <f t="shared" si="4"/>
        <v>5.57</v>
      </c>
      <c r="L49" s="6"/>
      <c r="Q49" s="4">
        <v>125.5</v>
      </c>
      <c r="R49" s="6">
        <v>24</v>
      </c>
    </row>
    <row r="50" spans="1:18">
      <c r="A50" s="4">
        <v>90</v>
      </c>
      <c r="B50" s="5">
        <v>20.399999999999999</v>
      </c>
      <c r="C50" s="5">
        <f t="shared" si="0"/>
        <v>19.649999999999999</v>
      </c>
      <c r="D50" s="5">
        <f t="shared" si="1"/>
        <v>7.129999999999999</v>
      </c>
      <c r="E50" s="5"/>
      <c r="F50" s="5"/>
      <c r="G50" s="5">
        <v>100</v>
      </c>
      <c r="H50" s="5">
        <f t="shared" si="2"/>
        <v>110</v>
      </c>
      <c r="I50" s="5">
        <v>21.2</v>
      </c>
      <c r="J50" s="5">
        <f t="shared" si="3"/>
        <v>20.45</v>
      </c>
      <c r="K50" s="5">
        <f t="shared" si="4"/>
        <v>5.370000000000001</v>
      </c>
      <c r="L50" s="6"/>
      <c r="Q50" s="4">
        <v>164.5</v>
      </c>
      <c r="R50" s="6">
        <v>24</v>
      </c>
    </row>
    <row r="51" spans="1:18">
      <c r="A51" s="4">
        <v>100</v>
      </c>
      <c r="B51" s="5">
        <v>21</v>
      </c>
      <c r="C51" s="5">
        <f t="shared" si="0"/>
        <v>20.25</v>
      </c>
      <c r="D51" s="5">
        <f t="shared" si="1"/>
        <v>6.5299999999999976</v>
      </c>
      <c r="E51" s="5"/>
      <c r="F51" s="5"/>
      <c r="G51" s="5">
        <v>110</v>
      </c>
      <c r="H51" s="5">
        <f t="shared" si="2"/>
        <v>100</v>
      </c>
      <c r="I51" s="5">
        <v>21.1</v>
      </c>
      <c r="J51" s="5">
        <f t="shared" si="3"/>
        <v>20.350000000000001</v>
      </c>
      <c r="K51" s="5">
        <f t="shared" si="4"/>
        <v>5.4699999999999989</v>
      </c>
      <c r="L51" s="6"/>
      <c r="Q51" s="4">
        <v>164.5</v>
      </c>
      <c r="R51" s="6">
        <v>-20</v>
      </c>
    </row>
    <row r="52" spans="1:18">
      <c r="A52" s="4">
        <v>110</v>
      </c>
      <c r="B52" s="5">
        <v>21.5</v>
      </c>
      <c r="C52" s="5">
        <f t="shared" si="0"/>
        <v>20.75</v>
      </c>
      <c r="D52" s="5">
        <f t="shared" si="1"/>
        <v>6.0299999999999976</v>
      </c>
      <c r="E52" s="5"/>
      <c r="F52" s="5"/>
      <c r="G52" s="5">
        <v>120</v>
      </c>
      <c r="H52" s="5">
        <f t="shared" si="2"/>
        <v>90</v>
      </c>
      <c r="I52" s="5">
        <v>20.399999999999999</v>
      </c>
      <c r="J52" s="5">
        <f t="shared" si="3"/>
        <v>19.649999999999999</v>
      </c>
      <c r="K52" s="5">
        <f t="shared" si="4"/>
        <v>6.1700000000000017</v>
      </c>
      <c r="L52" s="6"/>
      <c r="Q52" s="4">
        <v>165.5</v>
      </c>
      <c r="R52" s="6">
        <v>-20</v>
      </c>
    </row>
    <row r="53" spans="1:18">
      <c r="A53" s="4">
        <v>120</v>
      </c>
      <c r="B53" s="5">
        <v>22</v>
      </c>
      <c r="C53" s="5">
        <f t="shared" si="0"/>
        <v>21.25</v>
      </c>
      <c r="D53" s="5">
        <f t="shared" si="1"/>
        <v>5.5299999999999976</v>
      </c>
      <c r="E53" s="5"/>
      <c r="F53" s="5"/>
      <c r="G53" s="5">
        <v>130</v>
      </c>
      <c r="H53" s="5">
        <f t="shared" si="2"/>
        <v>80</v>
      </c>
      <c r="I53" s="5">
        <v>20</v>
      </c>
      <c r="J53" s="5">
        <f t="shared" si="3"/>
        <v>19.25</v>
      </c>
      <c r="K53" s="5">
        <f t="shared" si="4"/>
        <v>6.57</v>
      </c>
      <c r="L53" s="6"/>
      <c r="Q53" s="4">
        <v>165.5</v>
      </c>
      <c r="R53" s="6">
        <v>24</v>
      </c>
    </row>
    <row r="54" spans="1:18">
      <c r="A54" s="4">
        <v>130</v>
      </c>
      <c r="B54" s="5">
        <v>21.5</v>
      </c>
      <c r="C54" s="5">
        <f t="shared" si="0"/>
        <v>20.75</v>
      </c>
      <c r="D54" s="5">
        <f t="shared" si="1"/>
        <v>6.0299999999999976</v>
      </c>
      <c r="E54" s="5"/>
      <c r="F54" s="5"/>
      <c r="G54" s="5">
        <v>140</v>
      </c>
      <c r="H54" s="5">
        <f t="shared" si="2"/>
        <v>70</v>
      </c>
      <c r="I54" s="5">
        <v>20.399999999999999</v>
      </c>
      <c r="J54" s="5">
        <f t="shared" si="3"/>
        <v>19.649999999999999</v>
      </c>
      <c r="K54" s="5">
        <f t="shared" si="4"/>
        <v>6.1700000000000017</v>
      </c>
      <c r="L54" s="6"/>
      <c r="Q54" s="4">
        <v>205</v>
      </c>
      <c r="R54" s="6">
        <v>24</v>
      </c>
    </row>
    <row r="55" spans="1:18" ht="15.75" thickBot="1">
      <c r="A55" s="4">
        <v>140</v>
      </c>
      <c r="B55" s="5">
        <v>21</v>
      </c>
      <c r="C55" s="5">
        <f t="shared" si="0"/>
        <v>20.25</v>
      </c>
      <c r="D55" s="5">
        <f t="shared" si="1"/>
        <v>6.5299999999999976</v>
      </c>
      <c r="E55" s="5"/>
      <c r="F55" s="5"/>
      <c r="G55" s="5">
        <v>150</v>
      </c>
      <c r="H55" s="5">
        <f t="shared" si="2"/>
        <v>60</v>
      </c>
      <c r="I55" s="5">
        <v>21</v>
      </c>
      <c r="J55" s="5">
        <f t="shared" si="3"/>
        <v>20.25</v>
      </c>
      <c r="K55" s="5">
        <f t="shared" si="4"/>
        <v>5.57</v>
      </c>
      <c r="L55" s="6"/>
      <c r="Q55" s="7">
        <v>205</v>
      </c>
      <c r="R55" s="9">
        <v>26.3</v>
      </c>
    </row>
    <row r="56" spans="1:18">
      <c r="A56" s="4">
        <v>150</v>
      </c>
      <c r="B56" s="5">
        <v>20.7</v>
      </c>
      <c r="C56" s="5">
        <f t="shared" si="0"/>
        <v>19.95</v>
      </c>
      <c r="D56" s="5">
        <f t="shared" si="1"/>
        <v>6.8299999999999983</v>
      </c>
      <c r="E56" s="5"/>
      <c r="F56" s="5"/>
      <c r="G56" s="5">
        <v>160</v>
      </c>
      <c r="H56" s="5">
        <f t="shared" si="2"/>
        <v>50</v>
      </c>
      <c r="I56" s="5">
        <v>21.1</v>
      </c>
      <c r="J56" s="5">
        <f t="shared" si="3"/>
        <v>20.350000000000001</v>
      </c>
      <c r="K56" s="5">
        <f t="shared" si="4"/>
        <v>5.4699999999999989</v>
      </c>
      <c r="L56" s="6"/>
    </row>
    <row r="57" spans="1:18">
      <c r="A57" s="4">
        <v>160</v>
      </c>
      <c r="B57" s="5">
        <v>21.4</v>
      </c>
      <c r="C57" s="5">
        <f t="shared" si="0"/>
        <v>20.65</v>
      </c>
      <c r="D57" s="5">
        <f t="shared" si="1"/>
        <v>6.129999999999999</v>
      </c>
      <c r="E57" s="5"/>
      <c r="F57" s="5"/>
      <c r="G57" s="5">
        <v>170</v>
      </c>
      <c r="H57" s="5">
        <f t="shared" si="2"/>
        <v>40</v>
      </c>
      <c r="I57" s="5">
        <v>20.5</v>
      </c>
      <c r="J57" s="5">
        <f t="shared" si="3"/>
        <v>19.75</v>
      </c>
      <c r="K57" s="5">
        <f t="shared" si="4"/>
        <v>6.07</v>
      </c>
      <c r="L57" s="6"/>
    </row>
    <row r="58" spans="1:18">
      <c r="A58" s="4">
        <v>168</v>
      </c>
      <c r="B58" s="5">
        <v>20.100000000000001</v>
      </c>
      <c r="C58" s="5">
        <f t="shared" si="0"/>
        <v>19.350000000000001</v>
      </c>
      <c r="D58" s="5">
        <f t="shared" si="1"/>
        <v>7.4299999999999962</v>
      </c>
      <c r="E58" s="5"/>
      <c r="F58" s="5"/>
      <c r="G58" s="5">
        <v>175</v>
      </c>
      <c r="H58" s="5">
        <f t="shared" si="2"/>
        <v>35</v>
      </c>
      <c r="I58" s="5">
        <v>19.8</v>
      </c>
      <c r="J58" s="5">
        <f t="shared" si="3"/>
        <v>19.05</v>
      </c>
      <c r="K58" s="5">
        <f t="shared" si="4"/>
        <v>6.77</v>
      </c>
      <c r="L58" s="6"/>
    </row>
    <row r="59" spans="1:18">
      <c r="A59" s="4">
        <v>173</v>
      </c>
      <c r="B59" s="5">
        <v>19.600000000000001</v>
      </c>
      <c r="C59" s="5">
        <f t="shared" si="0"/>
        <v>18.850000000000001</v>
      </c>
      <c r="D59" s="5">
        <f t="shared" si="1"/>
        <v>7.9299999999999962</v>
      </c>
      <c r="E59" s="5"/>
      <c r="F59" s="5"/>
      <c r="G59" s="5">
        <v>180</v>
      </c>
      <c r="H59" s="5">
        <f t="shared" si="2"/>
        <v>30</v>
      </c>
      <c r="I59" s="5">
        <v>18.2</v>
      </c>
      <c r="J59" s="5">
        <f t="shared" si="3"/>
        <v>17.45</v>
      </c>
      <c r="K59" s="5">
        <f t="shared" si="4"/>
        <v>8.370000000000001</v>
      </c>
      <c r="L59" s="6"/>
    </row>
    <row r="60" spans="1:18">
      <c r="A60" s="4">
        <v>180</v>
      </c>
      <c r="B60" s="5">
        <v>17.3</v>
      </c>
      <c r="C60" s="5">
        <f t="shared" si="0"/>
        <v>16.55</v>
      </c>
      <c r="D60" s="5">
        <f t="shared" si="1"/>
        <v>10.229999999999997</v>
      </c>
      <c r="E60" s="5"/>
      <c r="F60" s="5"/>
      <c r="G60" s="5">
        <v>182</v>
      </c>
      <c r="H60" s="5">
        <f t="shared" si="2"/>
        <v>28</v>
      </c>
      <c r="I60" s="5">
        <v>16.05</v>
      </c>
      <c r="J60" s="5">
        <f t="shared" si="3"/>
        <v>15.3</v>
      </c>
      <c r="K60" s="5">
        <f t="shared" si="4"/>
        <v>10.52</v>
      </c>
      <c r="L60" s="6" t="s">
        <v>26</v>
      </c>
    </row>
    <row r="61" spans="1:18">
      <c r="A61" s="4">
        <v>183</v>
      </c>
      <c r="B61" s="5">
        <v>16.5</v>
      </c>
      <c r="C61" s="5">
        <f t="shared" si="0"/>
        <v>15.75</v>
      </c>
      <c r="D61" s="5">
        <f t="shared" si="1"/>
        <v>11.029999999999998</v>
      </c>
      <c r="E61" s="5" t="s">
        <v>27</v>
      </c>
      <c r="F61" s="5"/>
      <c r="G61" s="5">
        <v>185</v>
      </c>
      <c r="H61" s="5">
        <f t="shared" si="2"/>
        <v>25</v>
      </c>
      <c r="I61" s="5">
        <v>15.4</v>
      </c>
      <c r="J61" s="5">
        <f t="shared" si="3"/>
        <v>14.65</v>
      </c>
      <c r="K61" s="5">
        <f t="shared" si="4"/>
        <v>11.17</v>
      </c>
      <c r="L61" s="6"/>
    </row>
    <row r="62" spans="1:18">
      <c r="A62" s="4">
        <v>186</v>
      </c>
      <c r="B62" s="5">
        <v>15.6</v>
      </c>
      <c r="C62" s="5">
        <f t="shared" si="0"/>
        <v>14.85</v>
      </c>
      <c r="D62" s="5">
        <f t="shared" si="1"/>
        <v>11.929999999999998</v>
      </c>
      <c r="E62" s="5"/>
      <c r="F62" s="5"/>
      <c r="G62" s="5">
        <v>190</v>
      </c>
      <c r="H62" s="5">
        <f t="shared" si="2"/>
        <v>20</v>
      </c>
      <c r="I62" s="5">
        <v>13.6</v>
      </c>
      <c r="J62" s="5">
        <f t="shared" si="3"/>
        <v>12.85</v>
      </c>
      <c r="K62" s="5">
        <f t="shared" si="4"/>
        <v>12.97</v>
      </c>
      <c r="L62" s="6"/>
    </row>
    <row r="63" spans="1:18">
      <c r="A63" s="4">
        <v>191</v>
      </c>
      <c r="B63" s="5">
        <v>13</v>
      </c>
      <c r="C63" s="5">
        <f t="shared" si="0"/>
        <v>12.25</v>
      </c>
      <c r="D63" s="5">
        <f t="shared" si="1"/>
        <v>14.529999999999998</v>
      </c>
      <c r="E63" s="5"/>
      <c r="F63" s="5"/>
      <c r="G63" s="5">
        <v>195</v>
      </c>
      <c r="H63" s="5">
        <f t="shared" si="2"/>
        <v>15</v>
      </c>
      <c r="I63" s="5">
        <v>10.8</v>
      </c>
      <c r="J63" s="5">
        <f t="shared" si="3"/>
        <v>10.050000000000001</v>
      </c>
      <c r="K63" s="5">
        <f t="shared" si="4"/>
        <v>15.77</v>
      </c>
      <c r="L63" s="6"/>
    </row>
    <row r="64" spans="1:18">
      <c r="A64" s="4">
        <v>196</v>
      </c>
      <c r="B64" s="5">
        <v>10.3</v>
      </c>
      <c r="C64" s="5">
        <f t="shared" si="0"/>
        <v>9.5500000000000007</v>
      </c>
      <c r="D64" s="5">
        <f t="shared" si="1"/>
        <v>17.229999999999997</v>
      </c>
      <c r="E64" s="5"/>
      <c r="F64" s="5"/>
      <c r="G64" s="5">
        <v>200</v>
      </c>
      <c r="H64" s="5">
        <f t="shared" si="2"/>
        <v>10</v>
      </c>
      <c r="I64" s="5">
        <v>6.3</v>
      </c>
      <c r="J64" s="5">
        <f t="shared" si="3"/>
        <v>5.55</v>
      </c>
      <c r="K64" s="5">
        <f t="shared" si="4"/>
        <v>20.27</v>
      </c>
      <c r="L64" s="6"/>
    </row>
    <row r="65" spans="1:12">
      <c r="A65" s="4">
        <v>201</v>
      </c>
      <c r="B65" s="5">
        <v>6.7</v>
      </c>
      <c r="C65" s="5">
        <f t="shared" si="0"/>
        <v>5.95</v>
      </c>
      <c r="D65" s="5">
        <f t="shared" si="1"/>
        <v>20.83</v>
      </c>
      <c r="E65" s="5"/>
      <c r="F65" s="5"/>
      <c r="G65" s="5">
        <v>205</v>
      </c>
      <c r="H65" s="5">
        <f t="shared" si="2"/>
        <v>5</v>
      </c>
      <c r="I65" s="5">
        <v>5.5</v>
      </c>
      <c r="J65" s="5">
        <f t="shared" si="3"/>
        <v>4.75</v>
      </c>
      <c r="K65" s="5">
        <f t="shared" si="4"/>
        <v>21.07</v>
      </c>
      <c r="L65" s="6"/>
    </row>
    <row r="66" spans="1:12">
      <c r="A66" s="4">
        <v>208</v>
      </c>
      <c r="B66" s="5">
        <v>4.8</v>
      </c>
      <c r="C66" s="5">
        <f t="shared" si="0"/>
        <v>4.05</v>
      </c>
      <c r="D66" s="5">
        <f t="shared" si="1"/>
        <v>22.729999999999997</v>
      </c>
      <c r="E66" s="5"/>
      <c r="F66" s="5"/>
      <c r="G66" s="5"/>
      <c r="H66" s="5"/>
      <c r="I66" s="5"/>
      <c r="J66" s="5"/>
      <c r="K66" s="5"/>
      <c r="L66" s="6"/>
    </row>
    <row r="67" spans="1:12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</row>
    <row r="68" spans="1:12">
      <c r="A68" s="4" t="s">
        <v>28</v>
      </c>
      <c r="B68" s="5">
        <f>AVERAGE(D42,D61)</f>
        <v>11.079999999999998</v>
      </c>
      <c r="C68" s="5"/>
      <c r="D68" s="5"/>
      <c r="E68" s="5">
        <v>1.0430622009569377E-3</v>
      </c>
      <c r="F68" s="5"/>
      <c r="G68" s="5"/>
      <c r="H68" s="5"/>
      <c r="I68" s="5"/>
      <c r="J68" s="5"/>
      <c r="K68" s="5"/>
      <c r="L68" s="6"/>
    </row>
    <row r="69" spans="1:12">
      <c r="A69" s="4" t="s">
        <v>29</v>
      </c>
      <c r="B69" s="5">
        <f>AVERAGE(K41,K60)</f>
        <v>10.545</v>
      </c>
      <c r="C69" s="5">
        <f>B69+(E68*24)</f>
        <v>10.570033492822967</v>
      </c>
      <c r="D69" s="5"/>
      <c r="E69" s="5"/>
      <c r="F69" s="5"/>
      <c r="G69" s="5"/>
      <c r="H69" s="5"/>
      <c r="I69" s="5"/>
      <c r="J69" s="5"/>
      <c r="K69" s="5"/>
      <c r="L69" s="6"/>
    </row>
    <row r="70" spans="1:12" ht="15.75" thickBot="1">
      <c r="A70" s="7" t="s">
        <v>14</v>
      </c>
      <c r="B70" s="8">
        <f>AVERAGE(C69,B68)</f>
        <v>10.825016746411482</v>
      </c>
      <c r="C70" s="8"/>
      <c r="D70" s="8"/>
      <c r="E70" s="8"/>
      <c r="F70" s="8"/>
      <c r="G70" s="8"/>
      <c r="H70" s="8"/>
      <c r="I70" s="8"/>
      <c r="J70" s="8"/>
      <c r="K70" s="8"/>
      <c r="L70" s="9"/>
    </row>
  </sheetData>
  <mergeCells count="4">
    <mergeCell ref="N39:O39"/>
    <mergeCell ref="N33:O33"/>
    <mergeCell ref="Q33:R33"/>
    <mergeCell ref="A33:L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34:Q73"/>
  <sheetViews>
    <sheetView workbookViewId="0">
      <selection activeCell="G34" sqref="G34"/>
    </sheetView>
  </sheetViews>
  <sheetFormatPr defaultRowHeight="15"/>
  <cols>
    <col min="1" max="3" width="9.140625" style="82"/>
    <col min="4" max="4" width="12.5703125" style="82" bestFit="1" customWidth="1"/>
    <col min="5" max="5" width="9.140625" style="82"/>
    <col min="6" max="6" width="18.85546875" style="82" bestFit="1" customWidth="1"/>
    <col min="7" max="7" width="16.85546875" style="82" bestFit="1" customWidth="1"/>
    <col min="8" max="9" width="9.140625" style="82"/>
    <col min="10" max="10" width="11.7109375" style="82" bestFit="1" customWidth="1"/>
    <col min="11" max="11" width="9.140625" style="82"/>
    <col min="12" max="12" width="18.85546875" style="82" bestFit="1" customWidth="1"/>
    <col min="13" max="13" width="16.85546875" style="82" bestFit="1" customWidth="1"/>
    <col min="14" max="15" width="9.140625" style="82"/>
    <col min="16" max="16" width="15" style="82" bestFit="1" customWidth="1"/>
    <col min="17" max="16384" width="9.140625" style="82"/>
  </cols>
  <sheetData>
    <row r="34" spans="1:17" ht="15.75" thickBot="1">
      <c r="A34" s="163" t="s">
        <v>233</v>
      </c>
      <c r="B34" s="163"/>
      <c r="D34" s="142">
        <v>40843</v>
      </c>
      <c r="E34" s="82" t="s">
        <v>50</v>
      </c>
      <c r="F34" s="82" t="s">
        <v>234</v>
      </c>
      <c r="J34" s="142">
        <v>40843</v>
      </c>
      <c r="K34" s="82" t="s">
        <v>51</v>
      </c>
      <c r="L34" s="82" t="s">
        <v>234</v>
      </c>
      <c r="P34" s="162" t="s">
        <v>35</v>
      </c>
      <c r="Q34" s="162"/>
    </row>
    <row r="35" spans="1:17">
      <c r="A35" s="82" t="s">
        <v>40</v>
      </c>
      <c r="B35" s="82" t="s">
        <v>235</v>
      </c>
      <c r="D35" s="148" t="s">
        <v>236</v>
      </c>
      <c r="E35" s="82" t="s">
        <v>115</v>
      </c>
      <c r="J35" s="148" t="s">
        <v>236</v>
      </c>
      <c r="K35" s="82" t="s">
        <v>115</v>
      </c>
      <c r="P35" s="1" t="s">
        <v>33</v>
      </c>
      <c r="Q35" s="3">
        <v>2.89</v>
      </c>
    </row>
    <row r="36" spans="1:17">
      <c r="A36" s="82">
        <v>0</v>
      </c>
      <c r="B36" s="82">
        <v>24.5</v>
      </c>
      <c r="D36" s="148" t="s">
        <v>237</v>
      </c>
      <c r="E36" s="82" t="s">
        <v>238</v>
      </c>
      <c r="J36" s="148" t="s">
        <v>237</v>
      </c>
      <c r="K36" s="82" t="s">
        <v>238</v>
      </c>
      <c r="P36" s="4" t="s">
        <v>34</v>
      </c>
      <c r="Q36" s="6">
        <v>-5.21</v>
      </c>
    </row>
    <row r="37" spans="1:17">
      <c r="A37" s="82">
        <v>0</v>
      </c>
      <c r="B37" s="82">
        <v>20.87</v>
      </c>
      <c r="D37" s="148" t="s">
        <v>239</v>
      </c>
      <c r="E37" s="149">
        <v>0.75</v>
      </c>
      <c r="F37" s="148" t="s">
        <v>240</v>
      </c>
      <c r="G37" s="149">
        <v>0.48</v>
      </c>
      <c r="J37" s="148" t="s">
        <v>239</v>
      </c>
      <c r="K37" s="149">
        <v>0.75</v>
      </c>
      <c r="L37" s="148" t="s">
        <v>241</v>
      </c>
      <c r="M37" s="149">
        <v>0.48</v>
      </c>
      <c r="P37" s="4" t="s">
        <v>213</v>
      </c>
      <c r="Q37" s="6">
        <v>3.79</v>
      </c>
    </row>
    <row r="38" spans="1:17">
      <c r="A38" s="82">
        <v>45.083333333333336</v>
      </c>
      <c r="B38" s="82">
        <v>20.87</v>
      </c>
      <c r="D38" s="148" t="s">
        <v>242</v>
      </c>
      <c r="E38" s="149">
        <v>24.5</v>
      </c>
      <c r="F38" s="148"/>
      <c r="G38" s="149"/>
      <c r="J38" s="148" t="s">
        <v>242</v>
      </c>
      <c r="K38" s="149">
        <v>24.5</v>
      </c>
      <c r="L38" s="148" t="s">
        <v>243</v>
      </c>
      <c r="M38" s="149">
        <f>20-0.47</f>
        <v>19.53</v>
      </c>
      <c r="P38" s="4" t="s">
        <v>214</v>
      </c>
      <c r="Q38" s="6">
        <v>-5.81</v>
      </c>
    </row>
    <row r="39" spans="1:17" ht="15.75" thickBot="1">
      <c r="A39" s="82">
        <v>45.083333333333336</v>
      </c>
      <c r="B39" s="82">
        <v>-21.3</v>
      </c>
      <c r="D39" s="82" t="s">
        <v>40</v>
      </c>
      <c r="E39" s="82" t="s">
        <v>235</v>
      </c>
      <c r="F39" s="82" t="s">
        <v>112</v>
      </c>
      <c r="G39" s="82" t="s">
        <v>244</v>
      </c>
      <c r="H39" s="82" t="s">
        <v>23</v>
      </c>
      <c r="J39" s="82" t="s">
        <v>40</v>
      </c>
      <c r="K39" s="82" t="s">
        <v>235</v>
      </c>
      <c r="L39" s="82" t="s">
        <v>112</v>
      </c>
      <c r="M39" s="82" t="s">
        <v>244</v>
      </c>
      <c r="N39" s="82" t="s">
        <v>23</v>
      </c>
      <c r="P39" s="14" t="s">
        <v>215</v>
      </c>
      <c r="Q39" s="119">
        <v>2.9</v>
      </c>
    </row>
    <row r="40" spans="1:17">
      <c r="A40" s="82">
        <v>46.083333333333336</v>
      </c>
      <c r="B40" s="82">
        <v>-21.3</v>
      </c>
      <c r="D40" s="82">
        <v>1</v>
      </c>
      <c r="E40" s="82">
        <v>5.5</v>
      </c>
      <c r="F40" s="82">
        <f>D40</f>
        <v>1</v>
      </c>
      <c r="G40" s="82">
        <f>$E$38+$E$37-(E40+$G$37)</f>
        <v>19.27</v>
      </c>
      <c r="J40" s="82">
        <v>0</v>
      </c>
      <c r="K40" s="82">
        <v>4.5999999999999996</v>
      </c>
      <c r="L40" s="82">
        <f>J40</f>
        <v>0</v>
      </c>
      <c r="M40" s="82">
        <f>$K$38+$K$37-(K40+$M$37)</f>
        <v>20.170000000000002</v>
      </c>
      <c r="P40" s="161" t="s">
        <v>198</v>
      </c>
      <c r="Q40" s="161"/>
    </row>
    <row r="41" spans="1:17">
      <c r="A41" s="82">
        <v>46.083333333333336</v>
      </c>
      <c r="B41" s="82">
        <v>20.87</v>
      </c>
      <c r="D41" s="82">
        <v>5</v>
      </c>
      <c r="E41" s="82">
        <v>9.1</v>
      </c>
      <c r="F41" s="82">
        <f t="shared" ref="F41:F70" si="0">D41</f>
        <v>5</v>
      </c>
      <c r="G41" s="82">
        <f t="shared" ref="G41:G70" si="1">$E$38+$E$37-(E41+$G$37)</f>
        <v>15.67</v>
      </c>
      <c r="J41" s="82">
        <v>5</v>
      </c>
      <c r="K41" s="82">
        <v>7.3</v>
      </c>
      <c r="L41" s="82">
        <f t="shared" ref="L41:L72" si="2">J41</f>
        <v>5</v>
      </c>
      <c r="M41" s="82">
        <f t="shared" ref="M41:M46" si="3">$K$38+$K$37-(K41+$M$37)</f>
        <v>17.47</v>
      </c>
    </row>
    <row r="42" spans="1:17">
      <c r="A42" s="82">
        <v>105.25</v>
      </c>
      <c r="B42" s="82">
        <v>20.87</v>
      </c>
      <c r="D42" s="82">
        <v>10</v>
      </c>
      <c r="E42" s="82">
        <v>11.6</v>
      </c>
      <c r="F42" s="82">
        <f t="shared" si="0"/>
        <v>10</v>
      </c>
      <c r="G42" s="82">
        <f t="shared" si="1"/>
        <v>13.17</v>
      </c>
      <c r="J42" s="82">
        <v>10</v>
      </c>
      <c r="K42" s="82">
        <v>9.6999999999999993</v>
      </c>
      <c r="L42" s="82">
        <f t="shared" si="2"/>
        <v>10</v>
      </c>
      <c r="M42" s="82">
        <f t="shared" si="3"/>
        <v>15.07</v>
      </c>
    </row>
    <row r="43" spans="1:17">
      <c r="A43" s="82">
        <v>105.25</v>
      </c>
      <c r="B43" s="82">
        <v>-17.399999999999999</v>
      </c>
      <c r="D43" s="82">
        <v>15</v>
      </c>
      <c r="E43" s="82">
        <v>13.95</v>
      </c>
      <c r="F43" s="82">
        <f t="shared" si="0"/>
        <v>15</v>
      </c>
      <c r="G43" s="82">
        <f t="shared" si="1"/>
        <v>10.82</v>
      </c>
      <c r="J43" s="82">
        <v>15</v>
      </c>
      <c r="K43" s="82">
        <v>12.8</v>
      </c>
      <c r="L43" s="82">
        <f t="shared" si="2"/>
        <v>15</v>
      </c>
      <c r="M43" s="82">
        <f t="shared" si="3"/>
        <v>11.969999999999999</v>
      </c>
    </row>
    <row r="44" spans="1:17">
      <c r="A44" s="82">
        <v>106.25</v>
      </c>
      <c r="B44" s="82">
        <v>-17.399999999999999</v>
      </c>
      <c r="D44" s="82">
        <v>20</v>
      </c>
      <c r="E44" s="82">
        <v>16.600000000000001</v>
      </c>
      <c r="F44" s="82">
        <f t="shared" si="0"/>
        <v>20</v>
      </c>
      <c r="G44" s="82">
        <f t="shared" si="1"/>
        <v>8.1699999999999982</v>
      </c>
      <c r="J44" s="82">
        <v>20</v>
      </c>
      <c r="K44" s="82">
        <v>14.9</v>
      </c>
      <c r="L44" s="82">
        <f t="shared" si="2"/>
        <v>20</v>
      </c>
      <c r="M44" s="82">
        <f t="shared" si="3"/>
        <v>9.8699999999999992</v>
      </c>
    </row>
    <row r="45" spans="1:17">
      <c r="A45" s="82">
        <v>106.25</v>
      </c>
      <c r="B45" s="82">
        <v>20.87</v>
      </c>
      <c r="D45" s="82">
        <v>25</v>
      </c>
      <c r="E45" s="82">
        <v>18.3</v>
      </c>
      <c r="F45" s="82">
        <f t="shared" si="0"/>
        <v>25</v>
      </c>
      <c r="G45" s="82">
        <f t="shared" si="1"/>
        <v>6.4699999999999989</v>
      </c>
      <c r="J45" s="82">
        <v>25</v>
      </c>
      <c r="K45" s="82">
        <v>17.899999999999999</v>
      </c>
      <c r="L45" s="82">
        <f t="shared" si="2"/>
        <v>25</v>
      </c>
      <c r="M45" s="82">
        <f t="shared" si="3"/>
        <v>6.870000000000001</v>
      </c>
    </row>
    <row r="46" spans="1:17">
      <c r="A46" s="82">
        <v>151.33333333333334</v>
      </c>
      <c r="B46" s="82">
        <v>20.87</v>
      </c>
      <c r="D46" s="82">
        <v>30</v>
      </c>
      <c r="E46" s="82">
        <v>21.1</v>
      </c>
      <c r="F46" s="82">
        <f t="shared" si="0"/>
        <v>30</v>
      </c>
      <c r="G46" s="82">
        <f t="shared" si="1"/>
        <v>3.6699999999999982</v>
      </c>
      <c r="J46" s="82">
        <v>30</v>
      </c>
      <c r="K46" s="82">
        <v>19</v>
      </c>
      <c r="L46" s="82">
        <f t="shared" si="2"/>
        <v>30</v>
      </c>
      <c r="M46" s="82">
        <f t="shared" si="3"/>
        <v>5.77</v>
      </c>
      <c r="N46" s="82" t="s">
        <v>245</v>
      </c>
    </row>
    <row r="47" spans="1:17">
      <c r="A47" s="82">
        <v>151.33333333333334</v>
      </c>
      <c r="B47" s="82">
        <v>24.5</v>
      </c>
      <c r="D47" s="82">
        <v>34</v>
      </c>
      <c r="E47" s="82">
        <v>22.2</v>
      </c>
      <c r="F47" s="82">
        <f t="shared" si="0"/>
        <v>34</v>
      </c>
      <c r="G47" s="82">
        <f t="shared" si="1"/>
        <v>2.5700000000000003</v>
      </c>
      <c r="H47" s="82" t="s">
        <v>12</v>
      </c>
      <c r="J47" s="82">
        <v>35</v>
      </c>
      <c r="K47" s="82">
        <v>41.6</v>
      </c>
      <c r="L47" s="82">
        <f t="shared" si="2"/>
        <v>35</v>
      </c>
      <c r="M47" s="82">
        <f>$K$38+$K$37-(K47-$M$38)</f>
        <v>3.1799999999999997</v>
      </c>
    </row>
    <row r="48" spans="1:17">
      <c r="A48" s="82">
        <v>0</v>
      </c>
      <c r="B48" s="82">
        <v>24.5</v>
      </c>
      <c r="D48" s="82">
        <v>40</v>
      </c>
      <c r="E48" s="82">
        <v>24.5</v>
      </c>
      <c r="F48" s="82">
        <f t="shared" si="0"/>
        <v>40</v>
      </c>
      <c r="G48" s="82">
        <f t="shared" si="1"/>
        <v>0.26999999999999957</v>
      </c>
      <c r="J48" s="82">
        <v>39</v>
      </c>
      <c r="K48" s="82">
        <v>41.9</v>
      </c>
      <c r="L48" s="82">
        <f t="shared" si="2"/>
        <v>39</v>
      </c>
      <c r="M48" s="82">
        <f t="shared" ref="M48:M72" si="4">$K$38+$K$37-(K48-$M$38)</f>
        <v>2.8800000000000026</v>
      </c>
      <c r="N48" s="82" t="s">
        <v>12</v>
      </c>
    </row>
    <row r="49" spans="4:14">
      <c r="D49" s="82">
        <v>45</v>
      </c>
      <c r="E49" s="82">
        <v>26</v>
      </c>
      <c r="F49" s="82">
        <f t="shared" si="0"/>
        <v>45</v>
      </c>
      <c r="G49" s="82">
        <f t="shared" si="1"/>
        <v>-1.2300000000000004</v>
      </c>
      <c r="H49" s="82" t="s">
        <v>45</v>
      </c>
      <c r="J49" s="82">
        <v>40</v>
      </c>
      <c r="K49" s="82">
        <v>44.6</v>
      </c>
      <c r="L49" s="82">
        <f t="shared" si="2"/>
        <v>40</v>
      </c>
      <c r="M49" s="82">
        <f t="shared" si="4"/>
        <v>0.17999999999999972</v>
      </c>
    </row>
    <row r="50" spans="4:14">
      <c r="D50" s="82">
        <v>50</v>
      </c>
      <c r="E50" s="82">
        <v>25.5</v>
      </c>
      <c r="F50" s="82">
        <f t="shared" si="0"/>
        <v>50</v>
      </c>
      <c r="G50" s="82">
        <f t="shared" si="1"/>
        <v>-0.73000000000000043</v>
      </c>
      <c r="J50" s="82">
        <v>45</v>
      </c>
      <c r="K50" s="82">
        <v>45.1</v>
      </c>
      <c r="L50" s="82">
        <f t="shared" si="2"/>
        <v>45</v>
      </c>
      <c r="M50" s="82">
        <f t="shared" si="4"/>
        <v>-0.32000000000000028</v>
      </c>
      <c r="N50" s="82" t="s">
        <v>45</v>
      </c>
    </row>
    <row r="51" spans="4:14">
      <c r="D51" s="82">
        <v>55</v>
      </c>
      <c r="E51" s="82">
        <v>25.1</v>
      </c>
      <c r="F51" s="82">
        <f t="shared" si="0"/>
        <v>55</v>
      </c>
      <c r="G51" s="82">
        <f t="shared" si="1"/>
        <v>-0.33000000000000185</v>
      </c>
      <c r="J51" s="82">
        <v>50</v>
      </c>
      <c r="K51" s="82">
        <v>45.5</v>
      </c>
      <c r="L51" s="82">
        <f t="shared" si="2"/>
        <v>50</v>
      </c>
      <c r="M51" s="82">
        <f t="shared" si="4"/>
        <v>-0.71999999999999886</v>
      </c>
    </row>
    <row r="52" spans="4:14">
      <c r="D52" s="82">
        <v>60</v>
      </c>
      <c r="E52" s="82">
        <v>24.8</v>
      </c>
      <c r="F52" s="82">
        <f t="shared" si="0"/>
        <v>60</v>
      </c>
      <c r="G52" s="82">
        <f t="shared" si="1"/>
        <v>-3.0000000000001137E-2</v>
      </c>
      <c r="J52" s="82">
        <v>55</v>
      </c>
      <c r="K52" s="82">
        <v>46.1</v>
      </c>
      <c r="L52" s="82">
        <f t="shared" si="2"/>
        <v>55</v>
      </c>
      <c r="M52" s="82">
        <f t="shared" si="4"/>
        <v>-1.3200000000000003</v>
      </c>
    </row>
    <row r="53" spans="4:14">
      <c r="D53" s="82">
        <v>65</v>
      </c>
      <c r="E53" s="82">
        <v>24.7</v>
      </c>
      <c r="F53" s="82">
        <f t="shared" si="0"/>
        <v>65</v>
      </c>
      <c r="G53" s="82">
        <f t="shared" si="1"/>
        <v>7.0000000000000284E-2</v>
      </c>
      <c r="J53" s="82">
        <v>60</v>
      </c>
      <c r="K53" s="82">
        <v>47.4</v>
      </c>
      <c r="L53" s="82">
        <f t="shared" si="2"/>
        <v>60</v>
      </c>
      <c r="M53" s="82">
        <f t="shared" si="4"/>
        <v>-2.6199999999999974</v>
      </c>
    </row>
    <row r="54" spans="4:14">
      <c r="D54" s="82">
        <v>70</v>
      </c>
      <c r="E54" s="82">
        <v>24.7</v>
      </c>
      <c r="F54" s="82">
        <f t="shared" si="0"/>
        <v>70</v>
      </c>
      <c r="G54" s="82">
        <f t="shared" si="1"/>
        <v>7.0000000000000284E-2</v>
      </c>
      <c r="J54" s="82">
        <v>65</v>
      </c>
      <c r="K54" s="82">
        <v>47.1</v>
      </c>
      <c r="L54" s="82">
        <f t="shared" si="2"/>
        <v>65</v>
      </c>
      <c r="M54" s="82">
        <f t="shared" si="4"/>
        <v>-2.3200000000000003</v>
      </c>
    </row>
    <row r="55" spans="4:14">
      <c r="D55" s="82">
        <v>75</v>
      </c>
      <c r="E55" s="82">
        <v>25</v>
      </c>
      <c r="F55" s="82">
        <f t="shared" si="0"/>
        <v>75</v>
      </c>
      <c r="G55" s="82">
        <f t="shared" si="1"/>
        <v>-0.23000000000000043</v>
      </c>
      <c r="J55" s="82">
        <v>70</v>
      </c>
      <c r="K55" s="82">
        <v>46.6</v>
      </c>
      <c r="L55" s="82">
        <f t="shared" si="2"/>
        <v>70</v>
      </c>
      <c r="M55" s="82">
        <f t="shared" si="4"/>
        <v>-1.8200000000000003</v>
      </c>
    </row>
    <row r="56" spans="4:14">
      <c r="D56" s="82">
        <v>80</v>
      </c>
      <c r="E56" s="82">
        <v>25.9</v>
      </c>
      <c r="F56" s="82">
        <f t="shared" si="0"/>
        <v>80</v>
      </c>
      <c r="G56" s="82">
        <f t="shared" si="1"/>
        <v>-1.129999999999999</v>
      </c>
      <c r="J56" s="82">
        <v>75</v>
      </c>
      <c r="K56" s="82">
        <v>46.5</v>
      </c>
      <c r="L56" s="82">
        <f t="shared" si="2"/>
        <v>75</v>
      </c>
      <c r="M56" s="82">
        <f t="shared" si="4"/>
        <v>-1.7199999999999989</v>
      </c>
    </row>
    <row r="57" spans="4:14">
      <c r="D57" s="82">
        <v>85</v>
      </c>
      <c r="E57" s="82">
        <v>25.9</v>
      </c>
      <c r="F57" s="82">
        <f t="shared" si="0"/>
        <v>85</v>
      </c>
      <c r="G57" s="82">
        <f t="shared" si="1"/>
        <v>-1.129999999999999</v>
      </c>
      <c r="J57" s="82">
        <v>80</v>
      </c>
      <c r="K57" s="82">
        <v>46.9</v>
      </c>
      <c r="L57" s="82">
        <f t="shared" si="2"/>
        <v>80</v>
      </c>
      <c r="M57" s="82">
        <f t="shared" si="4"/>
        <v>-2.1199999999999974</v>
      </c>
    </row>
    <row r="58" spans="4:14">
      <c r="D58" s="82">
        <v>90</v>
      </c>
      <c r="E58" s="82">
        <v>26.6</v>
      </c>
      <c r="F58" s="82">
        <f t="shared" si="0"/>
        <v>90</v>
      </c>
      <c r="G58" s="82">
        <f t="shared" si="1"/>
        <v>-1.8300000000000018</v>
      </c>
      <c r="J58" s="82">
        <v>85</v>
      </c>
      <c r="K58" s="82">
        <v>46.3</v>
      </c>
      <c r="L58" s="82">
        <f t="shared" si="2"/>
        <v>85</v>
      </c>
      <c r="M58" s="82">
        <f t="shared" si="4"/>
        <v>-1.519999999999996</v>
      </c>
    </row>
    <row r="59" spans="4:14">
      <c r="D59" s="82">
        <v>95</v>
      </c>
      <c r="E59" s="82">
        <v>27.7</v>
      </c>
      <c r="F59" s="82">
        <f t="shared" si="0"/>
        <v>95</v>
      </c>
      <c r="G59" s="82">
        <f t="shared" si="1"/>
        <v>-2.9299999999999997</v>
      </c>
      <c r="J59" s="82">
        <v>90</v>
      </c>
      <c r="K59" s="82">
        <v>45.8</v>
      </c>
      <c r="L59" s="82">
        <f t="shared" si="2"/>
        <v>90</v>
      </c>
      <c r="M59" s="82">
        <f t="shared" si="4"/>
        <v>-1.019999999999996</v>
      </c>
    </row>
    <row r="60" spans="4:14">
      <c r="D60" s="82">
        <v>100</v>
      </c>
      <c r="E60" s="82">
        <v>28.4</v>
      </c>
      <c r="F60" s="82">
        <f t="shared" si="0"/>
        <v>100</v>
      </c>
      <c r="G60" s="82">
        <f t="shared" si="1"/>
        <v>-3.629999999999999</v>
      </c>
      <c r="J60" s="82">
        <v>95</v>
      </c>
      <c r="K60" s="82">
        <v>45</v>
      </c>
      <c r="L60" s="82">
        <f t="shared" si="2"/>
        <v>95</v>
      </c>
      <c r="M60" s="82">
        <f t="shared" si="4"/>
        <v>-0.21999999999999886</v>
      </c>
    </row>
    <row r="61" spans="4:14">
      <c r="D61" s="82">
        <v>105</v>
      </c>
      <c r="E61" s="82">
        <v>28.1</v>
      </c>
      <c r="F61" s="82">
        <f t="shared" si="0"/>
        <v>105</v>
      </c>
      <c r="G61" s="82">
        <f t="shared" si="1"/>
        <v>-3.3300000000000018</v>
      </c>
      <c r="H61" s="82" t="s">
        <v>45</v>
      </c>
      <c r="J61" s="82">
        <v>100</v>
      </c>
      <c r="K61" s="82">
        <v>44.4</v>
      </c>
      <c r="L61" s="82">
        <f t="shared" si="2"/>
        <v>100</v>
      </c>
      <c r="M61" s="82">
        <f t="shared" si="4"/>
        <v>0.38000000000000256</v>
      </c>
    </row>
    <row r="62" spans="4:14">
      <c r="D62" s="82">
        <v>110</v>
      </c>
      <c r="E62" s="82">
        <v>26.9</v>
      </c>
      <c r="F62" s="82">
        <f t="shared" si="0"/>
        <v>110</v>
      </c>
      <c r="G62" s="82">
        <f t="shared" si="1"/>
        <v>-2.129999999999999</v>
      </c>
      <c r="J62" s="82">
        <v>105</v>
      </c>
      <c r="K62" s="82">
        <v>43.3</v>
      </c>
      <c r="L62" s="82">
        <f t="shared" si="2"/>
        <v>105</v>
      </c>
      <c r="M62" s="82">
        <f t="shared" si="4"/>
        <v>1.480000000000004</v>
      </c>
      <c r="N62" s="82" t="s">
        <v>246</v>
      </c>
    </row>
    <row r="63" spans="4:14">
      <c r="D63" s="82">
        <v>115</v>
      </c>
      <c r="E63" s="82">
        <v>25.7</v>
      </c>
      <c r="F63" s="82">
        <f t="shared" si="0"/>
        <v>115</v>
      </c>
      <c r="G63" s="82">
        <f t="shared" si="1"/>
        <v>-0.92999999999999972</v>
      </c>
      <c r="J63" s="82">
        <v>105</v>
      </c>
      <c r="K63" s="82">
        <v>41.8</v>
      </c>
      <c r="L63" s="82">
        <f t="shared" si="2"/>
        <v>105</v>
      </c>
      <c r="M63" s="82">
        <f t="shared" si="4"/>
        <v>2.980000000000004</v>
      </c>
      <c r="N63" s="82" t="s">
        <v>247</v>
      </c>
    </row>
    <row r="64" spans="4:14">
      <c r="D64" s="82">
        <v>122</v>
      </c>
      <c r="E64" s="82">
        <v>22</v>
      </c>
      <c r="F64" s="82">
        <f t="shared" si="0"/>
        <v>122</v>
      </c>
      <c r="G64" s="82">
        <f t="shared" si="1"/>
        <v>2.7699999999999996</v>
      </c>
      <c r="H64" s="82" t="s">
        <v>13</v>
      </c>
      <c r="J64" s="82">
        <v>110</v>
      </c>
      <c r="K64" s="82">
        <v>41.3</v>
      </c>
      <c r="L64" s="82">
        <f t="shared" si="2"/>
        <v>110</v>
      </c>
      <c r="M64" s="82">
        <f t="shared" si="4"/>
        <v>3.480000000000004</v>
      </c>
    </row>
    <row r="65" spans="4:14">
      <c r="D65" s="82">
        <v>125</v>
      </c>
      <c r="E65" s="82">
        <v>20</v>
      </c>
      <c r="F65" s="82">
        <f t="shared" si="0"/>
        <v>125</v>
      </c>
      <c r="G65" s="82">
        <f t="shared" si="1"/>
        <v>4.7699999999999996</v>
      </c>
      <c r="J65" s="82">
        <v>115</v>
      </c>
      <c r="K65" s="82">
        <v>40.1</v>
      </c>
      <c r="L65" s="82">
        <f t="shared" si="2"/>
        <v>115</v>
      </c>
      <c r="M65" s="82">
        <f t="shared" si="4"/>
        <v>4.68</v>
      </c>
    </row>
    <row r="66" spans="4:14">
      <c r="D66" s="82">
        <v>130</v>
      </c>
      <c r="E66" s="82">
        <v>18.7</v>
      </c>
      <c r="F66" s="82">
        <f t="shared" si="0"/>
        <v>130</v>
      </c>
      <c r="G66" s="82">
        <f t="shared" si="1"/>
        <v>6.07</v>
      </c>
      <c r="J66" s="82">
        <v>120</v>
      </c>
      <c r="K66" s="82">
        <v>39.6</v>
      </c>
      <c r="L66" s="82">
        <f t="shared" si="2"/>
        <v>120</v>
      </c>
      <c r="M66" s="82">
        <f t="shared" si="4"/>
        <v>5.18</v>
      </c>
    </row>
    <row r="67" spans="4:14">
      <c r="D67" s="82">
        <v>135</v>
      </c>
      <c r="E67" s="82">
        <v>16.2</v>
      </c>
      <c r="F67" s="82">
        <f t="shared" si="0"/>
        <v>135</v>
      </c>
      <c r="G67" s="82">
        <f t="shared" si="1"/>
        <v>8.57</v>
      </c>
      <c r="J67" s="82">
        <v>125</v>
      </c>
      <c r="K67" s="82">
        <v>38.200000000000003</v>
      </c>
      <c r="L67" s="82">
        <f t="shared" si="2"/>
        <v>125</v>
      </c>
      <c r="M67" s="82">
        <f t="shared" si="4"/>
        <v>6.5799999999999983</v>
      </c>
    </row>
    <row r="68" spans="4:14">
      <c r="D68" s="82">
        <v>140</v>
      </c>
      <c r="E68" s="82">
        <v>13.8</v>
      </c>
      <c r="F68" s="82">
        <f t="shared" si="0"/>
        <v>140</v>
      </c>
      <c r="G68" s="82">
        <f t="shared" si="1"/>
        <v>10.969999999999999</v>
      </c>
      <c r="J68" s="82">
        <v>130</v>
      </c>
      <c r="K68" s="82">
        <v>36.799999999999997</v>
      </c>
      <c r="L68" s="82">
        <f t="shared" si="2"/>
        <v>130</v>
      </c>
      <c r="M68" s="82">
        <f t="shared" si="4"/>
        <v>7.980000000000004</v>
      </c>
    </row>
    <row r="69" spans="4:14">
      <c r="D69" s="82">
        <v>145</v>
      </c>
      <c r="E69" s="82">
        <v>10.8</v>
      </c>
      <c r="F69" s="82">
        <f t="shared" si="0"/>
        <v>145</v>
      </c>
      <c r="G69" s="82">
        <f t="shared" si="1"/>
        <v>13.969999999999999</v>
      </c>
      <c r="J69" s="82">
        <v>135</v>
      </c>
      <c r="K69" s="82">
        <v>33.9</v>
      </c>
      <c r="L69" s="82">
        <f t="shared" si="2"/>
        <v>135</v>
      </c>
      <c r="M69" s="82">
        <f t="shared" si="4"/>
        <v>10.880000000000003</v>
      </c>
    </row>
    <row r="70" spans="4:14">
      <c r="D70" s="82">
        <v>150</v>
      </c>
      <c r="E70" s="82">
        <v>8.3000000000000007</v>
      </c>
      <c r="F70" s="82">
        <f t="shared" si="0"/>
        <v>150</v>
      </c>
      <c r="G70" s="82">
        <f t="shared" si="1"/>
        <v>16.47</v>
      </c>
      <c r="J70" s="82">
        <v>140</v>
      </c>
      <c r="K70" s="82">
        <v>31.3</v>
      </c>
      <c r="L70" s="82">
        <f t="shared" si="2"/>
        <v>140</v>
      </c>
      <c r="M70" s="82">
        <f t="shared" si="4"/>
        <v>13.48</v>
      </c>
    </row>
    <row r="71" spans="4:14">
      <c r="J71" s="82">
        <v>145</v>
      </c>
      <c r="K71" s="82">
        <v>28.9</v>
      </c>
      <c r="L71" s="82">
        <f t="shared" si="2"/>
        <v>145</v>
      </c>
      <c r="M71" s="82">
        <f t="shared" si="4"/>
        <v>15.880000000000003</v>
      </c>
    </row>
    <row r="72" spans="4:14">
      <c r="J72" s="82">
        <v>150</v>
      </c>
      <c r="K72" s="82">
        <v>28</v>
      </c>
      <c r="L72" s="82">
        <f t="shared" si="2"/>
        <v>150</v>
      </c>
      <c r="M72" s="82">
        <f t="shared" si="4"/>
        <v>16.78</v>
      </c>
    </row>
    <row r="73" spans="4:14">
      <c r="J73" s="82">
        <v>151</v>
      </c>
      <c r="N73" s="82" t="s">
        <v>46</v>
      </c>
    </row>
  </sheetData>
  <mergeCells count="3">
    <mergeCell ref="A34:B34"/>
    <mergeCell ref="P34:Q34"/>
    <mergeCell ref="P40:Q4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58"/>
  <sheetViews>
    <sheetView workbookViewId="0">
      <selection activeCell="S32" sqref="S32:T39"/>
    </sheetView>
  </sheetViews>
  <sheetFormatPr defaultRowHeight="15"/>
  <cols>
    <col min="1" max="2" width="9.140625" style="82" customWidth="1"/>
    <col min="3" max="3" width="9.140625" style="82"/>
    <col min="4" max="4" width="12.5703125" style="82" bestFit="1" customWidth="1"/>
    <col min="5" max="5" width="13.5703125" style="82" bestFit="1" customWidth="1"/>
    <col min="6" max="6" width="18.85546875" style="82" bestFit="1" customWidth="1"/>
    <col min="7" max="7" width="16.85546875" style="82" bestFit="1" customWidth="1"/>
    <col min="8" max="8" width="12.5703125" style="82" bestFit="1" customWidth="1"/>
    <col min="9" max="9" width="6.42578125" style="82" bestFit="1" customWidth="1"/>
    <col min="10" max="10" width="16.42578125" style="82" bestFit="1" customWidth="1"/>
    <col min="11" max="11" width="9.140625" style="82"/>
    <col min="12" max="12" width="18.85546875" style="82" bestFit="1" customWidth="1"/>
    <col min="13" max="13" width="16.85546875" style="82" bestFit="1" customWidth="1"/>
    <col min="14" max="15" width="9.140625" style="82"/>
    <col min="16" max="16" width="11.5703125" style="82" bestFit="1" customWidth="1"/>
    <col min="17" max="18" width="9.140625" style="82"/>
    <col min="19" max="19" width="15" style="82" bestFit="1" customWidth="1"/>
    <col min="20" max="16384" width="9.140625" style="82"/>
  </cols>
  <sheetData>
    <row r="1" spans="1:1" ht="18">
      <c r="A1" s="114" t="s">
        <v>248</v>
      </c>
    </row>
    <row r="2" spans="1:1" ht="15.75">
      <c r="A2" s="115" t="s">
        <v>249</v>
      </c>
    </row>
    <row r="32" spans="1:20" ht="15.75" thickBot="1">
      <c r="A32" s="165" t="s">
        <v>17</v>
      </c>
      <c r="B32" s="165"/>
      <c r="D32" s="142">
        <v>40843</v>
      </c>
      <c r="E32" s="82" t="s">
        <v>50</v>
      </c>
      <c r="F32" s="82" t="s">
        <v>234</v>
      </c>
      <c r="J32" s="142">
        <v>40843</v>
      </c>
      <c r="K32" s="82" t="s">
        <v>51</v>
      </c>
      <c r="L32" s="82" t="s">
        <v>234</v>
      </c>
      <c r="P32" s="166" t="s">
        <v>17</v>
      </c>
      <c r="Q32" s="166"/>
      <c r="S32" s="162" t="s">
        <v>35</v>
      </c>
      <c r="T32" s="162"/>
    </row>
    <row r="33" spans="1:20">
      <c r="A33" s="82" t="s">
        <v>40</v>
      </c>
      <c r="B33" s="82" t="s">
        <v>235</v>
      </c>
      <c r="D33" s="82" t="s">
        <v>236</v>
      </c>
      <c r="E33" s="82" t="s">
        <v>115</v>
      </c>
      <c r="J33" s="82" t="s">
        <v>236</v>
      </c>
      <c r="K33" s="82" t="s">
        <v>115</v>
      </c>
      <c r="P33" s="138" t="s">
        <v>250</v>
      </c>
      <c r="Q33" s="82">
        <f>98+7.25/12</f>
        <v>98.604166666666671</v>
      </c>
      <c r="S33" s="1" t="s">
        <v>33</v>
      </c>
      <c r="T33" s="3">
        <v>7.44</v>
      </c>
    </row>
    <row r="34" spans="1:20">
      <c r="A34" s="82">
        <v>0</v>
      </c>
      <c r="B34" s="82">
        <v>28.06</v>
      </c>
      <c r="D34" s="82" t="s">
        <v>237</v>
      </c>
      <c r="E34" s="82" t="s">
        <v>238</v>
      </c>
      <c r="J34" s="82" t="s">
        <v>237</v>
      </c>
      <c r="K34" s="82" t="s">
        <v>251</v>
      </c>
      <c r="P34" s="138" t="s">
        <v>252</v>
      </c>
      <c r="Q34" s="82">
        <v>28.06</v>
      </c>
      <c r="S34" s="4" t="s">
        <v>34</v>
      </c>
      <c r="T34" s="6">
        <v>-0.66</v>
      </c>
    </row>
    <row r="35" spans="1:20">
      <c r="A35" s="82">
        <v>0</v>
      </c>
      <c r="B35" s="82">
        <v>24.31</v>
      </c>
      <c r="D35" s="82" t="s">
        <v>253</v>
      </c>
      <c r="E35" s="82">
        <v>1.8</v>
      </c>
      <c r="F35" s="82" t="s">
        <v>240</v>
      </c>
      <c r="G35" s="82">
        <v>1.1000000000000001</v>
      </c>
      <c r="J35" s="82" t="s">
        <v>253</v>
      </c>
      <c r="K35" s="82">
        <v>1.8</v>
      </c>
      <c r="L35" s="82" t="s">
        <v>240</v>
      </c>
      <c r="M35" s="82">
        <v>1.1000000000000001</v>
      </c>
      <c r="P35" s="138" t="s">
        <v>254</v>
      </c>
      <c r="Q35" s="82">
        <v>26.47</v>
      </c>
      <c r="S35" s="4" t="s">
        <v>213</v>
      </c>
      <c r="T35" s="6">
        <v>8.34</v>
      </c>
    </row>
    <row r="36" spans="1:20">
      <c r="A36" s="82">
        <v>19.177083333333332</v>
      </c>
      <c r="B36" s="82">
        <v>23.88</v>
      </c>
      <c r="D36" s="82" t="s">
        <v>239</v>
      </c>
      <c r="E36" s="82">
        <v>0.75</v>
      </c>
      <c r="J36" s="82" t="s">
        <v>239</v>
      </c>
      <c r="K36" s="82">
        <v>0.75</v>
      </c>
      <c r="P36" s="138" t="s">
        <v>255</v>
      </c>
      <c r="Q36" s="82">
        <f>Q34-Q35</f>
        <v>1.5899999999999999</v>
      </c>
      <c r="S36" s="4" t="s">
        <v>214</v>
      </c>
      <c r="T36" s="6">
        <v>-1.26</v>
      </c>
    </row>
    <row r="37" spans="1:20" ht="15.75" thickBot="1">
      <c r="A37" s="82">
        <v>19.177083333333332</v>
      </c>
      <c r="B37" s="82">
        <v>-26.12</v>
      </c>
      <c r="D37" s="82" t="s">
        <v>40</v>
      </c>
      <c r="E37" s="82" t="s">
        <v>235</v>
      </c>
      <c r="F37" s="82" t="s">
        <v>112</v>
      </c>
      <c r="G37" s="82" t="s">
        <v>244</v>
      </c>
      <c r="H37" s="82" t="s">
        <v>23</v>
      </c>
      <c r="J37" s="82" t="s">
        <v>40</v>
      </c>
      <c r="K37" s="82" t="s">
        <v>235</v>
      </c>
      <c r="L37" s="82" t="s">
        <v>112</v>
      </c>
      <c r="M37" s="82" t="s">
        <v>244</v>
      </c>
      <c r="N37" s="82" t="s">
        <v>23</v>
      </c>
      <c r="P37" s="138" t="s">
        <v>256</v>
      </c>
      <c r="Q37" s="82">
        <f>Q36/Q33</f>
        <v>1.6125079230931753E-2</v>
      </c>
      <c r="S37" s="14" t="s">
        <v>215</v>
      </c>
      <c r="T37" s="119">
        <v>6.7</v>
      </c>
    </row>
    <row r="38" spans="1:20">
      <c r="A38" s="82">
        <v>20.177083333333332</v>
      </c>
      <c r="B38" s="82">
        <v>-26.12</v>
      </c>
      <c r="D38" s="82">
        <v>6</v>
      </c>
      <c r="E38" s="82">
        <v>5.3</v>
      </c>
      <c r="F38" s="82">
        <f>D38</f>
        <v>6</v>
      </c>
      <c r="G38" s="82">
        <f>$Q$34-(F38*$Q$37)+$E$36+$E$35-(E38+$G$35)</f>
        <v>24.11324952461441</v>
      </c>
      <c r="J38" s="82">
        <v>6</v>
      </c>
      <c r="K38" s="82">
        <v>4.3</v>
      </c>
      <c r="L38" s="82">
        <f>J38</f>
        <v>6</v>
      </c>
      <c r="M38" s="82">
        <f>$Q$34-(L38*$Q$37)+$K$36-(K38+1.1)</f>
        <v>23.313249524614406</v>
      </c>
      <c r="S38" s="161" t="s">
        <v>195</v>
      </c>
      <c r="T38" s="161"/>
    </row>
    <row r="39" spans="1:20">
      <c r="A39" s="82">
        <v>20.177083333333332</v>
      </c>
      <c r="B39" s="82">
        <v>23.88</v>
      </c>
      <c r="D39" s="82">
        <v>12</v>
      </c>
      <c r="E39" s="82">
        <v>9.1999999999999993</v>
      </c>
      <c r="F39" s="82">
        <f t="shared" ref="F39:F52" si="0">D39</f>
        <v>12</v>
      </c>
      <c r="G39" s="82">
        <f t="shared" ref="G39:G52" si="1">$Q$34-(F39*$Q$37)+$E$36+$E$35-(E39+$G$35)</f>
        <v>20.116499049228821</v>
      </c>
      <c r="J39" s="82">
        <v>10</v>
      </c>
      <c r="K39" s="82">
        <v>7.78</v>
      </c>
      <c r="L39" s="82">
        <f t="shared" ref="L39:L57" si="2">J39</f>
        <v>10</v>
      </c>
      <c r="M39" s="82">
        <f t="shared" ref="M39:M57" si="3">$Q$34-(L39*$Q$37)+$K$36-(K39+1.1)</f>
        <v>19.768749207690682</v>
      </c>
    </row>
    <row r="40" spans="1:20">
      <c r="A40" s="82">
        <v>78.427083333333343</v>
      </c>
      <c r="B40" s="82">
        <v>22.92</v>
      </c>
      <c r="D40" s="82">
        <v>17</v>
      </c>
      <c r="E40" s="82">
        <v>13.15</v>
      </c>
      <c r="F40" s="82">
        <f t="shared" si="0"/>
        <v>17</v>
      </c>
      <c r="G40" s="82">
        <f t="shared" si="1"/>
        <v>16.08587365307416</v>
      </c>
      <c r="J40" s="82">
        <v>15</v>
      </c>
      <c r="K40" s="82">
        <v>9.5</v>
      </c>
      <c r="L40" s="82">
        <f t="shared" si="2"/>
        <v>15</v>
      </c>
      <c r="M40" s="82">
        <f t="shared" si="3"/>
        <v>17.968123811536024</v>
      </c>
    </row>
    <row r="41" spans="1:20">
      <c r="A41" s="82">
        <v>78.427083333333343</v>
      </c>
      <c r="B41" s="82">
        <v>-27.08</v>
      </c>
      <c r="D41" s="82">
        <v>24</v>
      </c>
      <c r="E41" s="82">
        <v>16.670000000000002</v>
      </c>
      <c r="F41" s="82">
        <f t="shared" si="0"/>
        <v>24</v>
      </c>
      <c r="G41" s="82">
        <f t="shared" si="1"/>
        <v>12.452998098457634</v>
      </c>
      <c r="J41" s="82">
        <v>20</v>
      </c>
      <c r="K41" s="82">
        <v>12.5</v>
      </c>
      <c r="L41" s="82">
        <f t="shared" si="2"/>
        <v>20</v>
      </c>
      <c r="M41" s="82">
        <f t="shared" si="3"/>
        <v>14.887498415381364</v>
      </c>
    </row>
    <row r="42" spans="1:20">
      <c r="A42" s="82">
        <v>79.427083333333343</v>
      </c>
      <c r="B42" s="82">
        <v>-27.08</v>
      </c>
      <c r="D42" s="82">
        <v>30</v>
      </c>
      <c r="E42" s="82">
        <v>19.32</v>
      </c>
      <c r="F42" s="82">
        <f t="shared" si="0"/>
        <v>30</v>
      </c>
      <c r="G42" s="82">
        <f t="shared" si="1"/>
        <v>9.7062476230720449</v>
      </c>
      <c r="J42" s="82">
        <v>25</v>
      </c>
      <c r="K42" s="82">
        <v>14.76</v>
      </c>
      <c r="L42" s="82">
        <f t="shared" si="2"/>
        <v>25</v>
      </c>
      <c r="M42" s="82">
        <f t="shared" si="3"/>
        <v>12.546873019226705</v>
      </c>
    </row>
    <row r="43" spans="1:20">
      <c r="A43" s="82">
        <v>79.427083333333343</v>
      </c>
      <c r="B43" s="82">
        <v>22.92</v>
      </c>
      <c r="D43" s="82">
        <v>37</v>
      </c>
      <c r="E43" s="82">
        <v>21.27</v>
      </c>
      <c r="F43" s="82">
        <f t="shared" si="0"/>
        <v>37</v>
      </c>
      <c r="G43" s="82">
        <f t="shared" si="1"/>
        <v>7.6433720684555233</v>
      </c>
      <c r="J43" s="82">
        <v>30</v>
      </c>
      <c r="K43" s="82">
        <v>16.5</v>
      </c>
      <c r="L43" s="82">
        <f t="shared" si="2"/>
        <v>30</v>
      </c>
      <c r="M43" s="82">
        <f t="shared" si="3"/>
        <v>10.726247623072044</v>
      </c>
    </row>
    <row r="44" spans="1:20">
      <c r="A44" s="82">
        <v>98.604166666666671</v>
      </c>
      <c r="B44" s="82">
        <v>22.72</v>
      </c>
      <c r="D44" s="82">
        <v>43</v>
      </c>
      <c r="E44" s="82">
        <v>22.64</v>
      </c>
      <c r="F44" s="82">
        <f t="shared" si="0"/>
        <v>43</v>
      </c>
      <c r="G44" s="82">
        <f t="shared" si="1"/>
        <v>6.1766215930699317</v>
      </c>
      <c r="H44" s="82" t="s">
        <v>12</v>
      </c>
      <c r="J44" s="82">
        <v>35</v>
      </c>
      <c r="K44" s="82">
        <v>17.899999999999999</v>
      </c>
      <c r="L44" s="82">
        <f t="shared" si="2"/>
        <v>35</v>
      </c>
      <c r="M44" s="82">
        <f t="shared" si="3"/>
        <v>9.2456222269173871</v>
      </c>
    </row>
    <row r="45" spans="1:20">
      <c r="A45" s="82">
        <v>98.604166666666671</v>
      </c>
      <c r="B45" s="82">
        <v>26.47</v>
      </c>
      <c r="D45" s="82">
        <v>49</v>
      </c>
      <c r="E45" s="82">
        <v>23.02</v>
      </c>
      <c r="F45" s="82">
        <f t="shared" si="0"/>
        <v>49</v>
      </c>
      <c r="G45" s="82">
        <f t="shared" si="1"/>
        <v>5.6998711176843422</v>
      </c>
      <c r="J45" s="82">
        <v>40</v>
      </c>
      <c r="K45" s="82">
        <v>19</v>
      </c>
      <c r="L45" s="82">
        <f t="shared" si="2"/>
        <v>40</v>
      </c>
      <c r="M45" s="82">
        <f t="shared" si="3"/>
        <v>8.0649968307627269</v>
      </c>
    </row>
    <row r="46" spans="1:20">
      <c r="A46" s="82">
        <v>78.927083333333343</v>
      </c>
      <c r="B46" s="82">
        <v>26.67</v>
      </c>
      <c r="D46" s="82">
        <v>56</v>
      </c>
      <c r="E46" s="82">
        <v>23.2</v>
      </c>
      <c r="F46" s="82">
        <f t="shared" si="0"/>
        <v>56</v>
      </c>
      <c r="G46" s="82">
        <f t="shared" si="1"/>
        <v>5.4069955630678201</v>
      </c>
      <c r="J46" s="82">
        <v>45</v>
      </c>
      <c r="K46" s="82">
        <v>20.2</v>
      </c>
      <c r="L46" s="82">
        <f t="shared" si="2"/>
        <v>45</v>
      </c>
      <c r="M46" s="82">
        <f t="shared" si="3"/>
        <v>6.7843714346080688</v>
      </c>
    </row>
    <row r="47" spans="1:20">
      <c r="A47" s="82">
        <v>19.677083333333332</v>
      </c>
      <c r="B47" s="82">
        <v>27.63</v>
      </c>
      <c r="D47" s="82">
        <v>62</v>
      </c>
      <c r="E47" s="82">
        <v>22.4</v>
      </c>
      <c r="F47" s="82">
        <f t="shared" si="0"/>
        <v>62</v>
      </c>
      <c r="G47" s="82">
        <f t="shared" si="1"/>
        <v>6.1102450876822303</v>
      </c>
      <c r="H47" s="82" t="s">
        <v>13</v>
      </c>
      <c r="J47" s="82">
        <v>48</v>
      </c>
      <c r="K47" s="82">
        <v>21.75</v>
      </c>
      <c r="L47" s="82">
        <f t="shared" si="2"/>
        <v>48</v>
      </c>
      <c r="M47" s="82">
        <f t="shared" si="3"/>
        <v>5.1859961969152728</v>
      </c>
      <c r="N47" s="82" t="s">
        <v>12</v>
      </c>
    </row>
    <row r="48" spans="1:20">
      <c r="A48" s="82">
        <v>0</v>
      </c>
      <c r="B48" s="82">
        <v>28.06</v>
      </c>
      <c r="D48" s="82">
        <v>68</v>
      </c>
      <c r="E48" s="82">
        <v>20.399999999999999</v>
      </c>
      <c r="F48" s="82">
        <f t="shared" si="0"/>
        <v>68</v>
      </c>
      <c r="G48" s="82">
        <f t="shared" si="1"/>
        <v>8.0134946122966397</v>
      </c>
      <c r="J48" s="82">
        <v>50</v>
      </c>
      <c r="K48" s="82">
        <v>21.9</v>
      </c>
      <c r="L48" s="82">
        <f t="shared" si="2"/>
        <v>50</v>
      </c>
      <c r="M48" s="82">
        <f t="shared" si="3"/>
        <v>5.0037460384534107</v>
      </c>
    </row>
    <row r="49" spans="4:14">
      <c r="D49" s="82">
        <v>75</v>
      </c>
      <c r="E49" s="150">
        <v>20.010000000000002</v>
      </c>
      <c r="F49" s="82">
        <f t="shared" si="0"/>
        <v>75</v>
      </c>
      <c r="G49" s="82">
        <f t="shared" si="1"/>
        <v>8.2906190576801144</v>
      </c>
      <c r="H49" s="82" t="s">
        <v>257</v>
      </c>
      <c r="J49" s="82">
        <v>55</v>
      </c>
      <c r="K49" s="82">
        <v>22.2</v>
      </c>
      <c r="L49" s="82">
        <f t="shared" si="2"/>
        <v>55</v>
      </c>
      <c r="M49" s="82">
        <f t="shared" si="3"/>
        <v>4.6231206422987512</v>
      </c>
    </row>
    <row r="50" spans="4:14">
      <c r="D50" s="82">
        <v>81</v>
      </c>
      <c r="E50" s="82">
        <v>15.41</v>
      </c>
      <c r="F50" s="82">
        <f t="shared" si="0"/>
        <v>81</v>
      </c>
      <c r="G50" s="82">
        <f t="shared" si="1"/>
        <v>12.793868582294525</v>
      </c>
      <c r="J50" s="82">
        <v>60</v>
      </c>
      <c r="K50" s="82">
        <v>21.7</v>
      </c>
      <c r="L50" s="82">
        <f t="shared" si="2"/>
        <v>60</v>
      </c>
      <c r="M50" s="82">
        <f t="shared" si="3"/>
        <v>5.0424952461440924</v>
      </c>
      <c r="N50" s="82" t="s">
        <v>13</v>
      </c>
    </row>
    <row r="51" spans="4:14">
      <c r="D51" s="82">
        <v>87</v>
      </c>
      <c r="E51" s="82">
        <v>11.31</v>
      </c>
      <c r="F51" s="82">
        <f t="shared" si="0"/>
        <v>87</v>
      </c>
      <c r="G51" s="82">
        <f t="shared" si="1"/>
        <v>16.797118106908936</v>
      </c>
      <c r="J51" s="82">
        <v>65</v>
      </c>
      <c r="K51" s="82">
        <v>20.6</v>
      </c>
      <c r="L51" s="82">
        <f t="shared" si="2"/>
        <v>65</v>
      </c>
      <c r="M51" s="82">
        <f t="shared" si="3"/>
        <v>6.0618698499894315</v>
      </c>
    </row>
    <row r="52" spans="4:14">
      <c r="D52" s="82">
        <v>95</v>
      </c>
      <c r="E52" s="82">
        <v>8.4499999999999993</v>
      </c>
      <c r="F52" s="82">
        <f t="shared" si="0"/>
        <v>95</v>
      </c>
      <c r="G52" s="82">
        <f t="shared" si="1"/>
        <v>19.528117473061485</v>
      </c>
      <c r="J52" s="82">
        <v>70</v>
      </c>
      <c r="K52" s="82">
        <v>17.7</v>
      </c>
      <c r="L52" s="82">
        <f t="shared" si="2"/>
        <v>70</v>
      </c>
      <c r="M52" s="82">
        <f t="shared" si="3"/>
        <v>8.8812444538347748</v>
      </c>
    </row>
    <row r="53" spans="4:14">
      <c r="D53" s="82">
        <v>99</v>
      </c>
      <c r="H53" s="82" t="s">
        <v>46</v>
      </c>
      <c r="J53" s="82">
        <v>75</v>
      </c>
      <c r="K53" s="82">
        <v>16.3</v>
      </c>
      <c r="L53" s="82">
        <f t="shared" si="2"/>
        <v>75</v>
      </c>
      <c r="M53" s="82">
        <f t="shared" si="3"/>
        <v>10.200619057680115</v>
      </c>
    </row>
    <row r="54" spans="4:14">
      <c r="J54" s="82">
        <v>80</v>
      </c>
      <c r="K54" s="82">
        <v>13.9</v>
      </c>
      <c r="L54" s="82">
        <f t="shared" si="2"/>
        <v>80</v>
      </c>
      <c r="M54" s="82">
        <f t="shared" si="3"/>
        <v>12.519993661525458</v>
      </c>
    </row>
    <row r="55" spans="4:14">
      <c r="J55" s="82">
        <v>85</v>
      </c>
      <c r="K55" s="82">
        <v>11</v>
      </c>
      <c r="L55" s="82">
        <f t="shared" si="2"/>
        <v>85</v>
      </c>
      <c r="M55" s="82">
        <f t="shared" si="3"/>
        <v>15.339368265370799</v>
      </c>
    </row>
    <row r="56" spans="4:14">
      <c r="J56" s="82">
        <v>90</v>
      </c>
      <c r="K56" s="82">
        <v>8.4</v>
      </c>
      <c r="L56" s="82">
        <f t="shared" si="2"/>
        <v>90</v>
      </c>
      <c r="M56" s="82">
        <f t="shared" si="3"/>
        <v>17.85874286921614</v>
      </c>
    </row>
    <row r="57" spans="4:14">
      <c r="J57" s="82">
        <v>95</v>
      </c>
      <c r="K57" s="82">
        <v>6.3</v>
      </c>
      <c r="L57" s="82">
        <f t="shared" si="2"/>
        <v>95</v>
      </c>
      <c r="M57" s="82">
        <f t="shared" si="3"/>
        <v>19.878117473061479</v>
      </c>
    </row>
    <row r="58" spans="4:14">
      <c r="J58" s="82">
        <v>100</v>
      </c>
      <c r="N58" s="82" t="s">
        <v>46</v>
      </c>
    </row>
  </sheetData>
  <mergeCells count="4">
    <mergeCell ref="A32:B32"/>
    <mergeCell ref="P32:Q32"/>
    <mergeCell ref="S32:T32"/>
    <mergeCell ref="S38:T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39:T79"/>
  <sheetViews>
    <sheetView workbookViewId="0">
      <selection activeCell="S45" sqref="S45:T45"/>
    </sheetView>
  </sheetViews>
  <sheetFormatPr defaultRowHeight="12.75"/>
  <cols>
    <col min="1" max="3" width="9.140625" style="144"/>
    <col min="4" max="4" width="15.7109375" style="144" bestFit="1" customWidth="1"/>
    <col min="5" max="5" width="9.140625" style="144"/>
    <col min="6" max="6" width="18.42578125" style="144" bestFit="1" customWidth="1"/>
    <col min="7" max="7" width="15.7109375" style="144" bestFit="1" customWidth="1"/>
    <col min="8" max="8" width="12.140625" style="144" bestFit="1" customWidth="1"/>
    <col min="9" max="9" width="9.140625" style="144"/>
    <col min="10" max="10" width="15.7109375" style="144" bestFit="1" customWidth="1"/>
    <col min="11" max="11" width="8.85546875" style="144" customWidth="1"/>
    <col min="12" max="12" width="18.42578125" style="144" bestFit="1" customWidth="1"/>
    <col min="13" max="13" width="15.7109375" style="144" bestFit="1" customWidth="1"/>
    <col min="14" max="15" width="9.140625" style="144"/>
    <col min="16" max="16" width="11.5703125" style="144" bestFit="1" customWidth="1"/>
    <col min="17" max="18" width="9.140625" style="144"/>
    <col min="19" max="19" width="15" style="144" bestFit="1" customWidth="1"/>
    <col min="20" max="16384" width="9.140625" style="144"/>
  </cols>
  <sheetData>
    <row r="39" spans="1:20" ht="15.75" thickBot="1">
      <c r="A39" s="166" t="s">
        <v>261</v>
      </c>
      <c r="B39" s="166"/>
      <c r="D39" s="151">
        <v>40844</v>
      </c>
      <c r="E39" s="145" t="s">
        <v>50</v>
      </c>
      <c r="F39" s="144" t="s">
        <v>234</v>
      </c>
      <c r="J39" s="151">
        <v>40844</v>
      </c>
      <c r="K39" s="145" t="s">
        <v>51</v>
      </c>
      <c r="L39" s="144" t="s">
        <v>234</v>
      </c>
      <c r="P39" s="167" t="s">
        <v>17</v>
      </c>
      <c r="Q39" s="167"/>
      <c r="S39" s="162" t="s">
        <v>35</v>
      </c>
      <c r="T39" s="162"/>
    </row>
    <row r="40" spans="1:20" ht="15">
      <c r="A40" s="155" t="s">
        <v>40</v>
      </c>
      <c r="B40" s="155" t="s">
        <v>235</v>
      </c>
      <c r="D40" s="152" t="s">
        <v>236</v>
      </c>
      <c r="E40" s="144" t="s">
        <v>115</v>
      </c>
      <c r="J40" s="152" t="s">
        <v>236</v>
      </c>
      <c r="K40" s="144" t="s">
        <v>115</v>
      </c>
      <c r="P40" s="146" t="s">
        <v>250</v>
      </c>
      <c r="Q40" s="144">
        <v>161.19791666666666</v>
      </c>
      <c r="S40" s="1" t="s">
        <v>33</v>
      </c>
      <c r="T40" s="3">
        <v>9.6</v>
      </c>
    </row>
    <row r="41" spans="1:20" ht="15">
      <c r="A41" s="82">
        <v>0</v>
      </c>
      <c r="B41" s="82">
        <v>30.41</v>
      </c>
      <c r="D41" s="152" t="s">
        <v>237</v>
      </c>
      <c r="E41" s="144" t="s">
        <v>251</v>
      </c>
      <c r="J41" s="152" t="s">
        <v>237</v>
      </c>
      <c r="K41" s="144" t="s">
        <v>251</v>
      </c>
      <c r="P41" s="146" t="s">
        <v>252</v>
      </c>
      <c r="Q41" s="144">
        <v>30.41</v>
      </c>
      <c r="S41" s="4" t="s">
        <v>34</v>
      </c>
      <c r="T41" s="6">
        <v>1.5</v>
      </c>
    </row>
    <row r="42" spans="1:20" ht="15">
      <c r="A42" s="82">
        <v>0</v>
      </c>
      <c r="B42" s="82">
        <v>27.1</v>
      </c>
      <c r="D42" s="153" t="s">
        <v>258</v>
      </c>
      <c r="E42" s="144">
        <v>0.75</v>
      </c>
      <c r="F42" s="144" t="s">
        <v>240</v>
      </c>
      <c r="G42" s="144">
        <f>20-1.1</f>
        <v>18.899999999999999</v>
      </c>
      <c r="J42" s="153" t="s">
        <v>258</v>
      </c>
      <c r="K42" s="144">
        <v>0.75</v>
      </c>
      <c r="L42" s="144" t="s">
        <v>240</v>
      </c>
      <c r="M42" s="144">
        <f>20-1.1</f>
        <v>18.899999999999999</v>
      </c>
      <c r="P42" s="146" t="s">
        <v>254</v>
      </c>
      <c r="Q42" s="144">
        <v>34.86</v>
      </c>
      <c r="S42" s="4" t="s">
        <v>213</v>
      </c>
      <c r="T42" s="6">
        <v>10.5</v>
      </c>
    </row>
    <row r="43" spans="1:20" ht="15">
      <c r="A43" s="82">
        <v>50.117900000000006</v>
      </c>
      <c r="B43" s="82">
        <v>28.22</v>
      </c>
      <c r="D43" s="144" t="s">
        <v>40</v>
      </c>
      <c r="E43" s="144" t="s">
        <v>235</v>
      </c>
      <c r="F43" s="144" t="s">
        <v>112</v>
      </c>
      <c r="G43" s="144" t="s">
        <v>244</v>
      </c>
      <c r="H43" s="146" t="s">
        <v>23</v>
      </c>
      <c r="J43" s="144" t="s">
        <v>40</v>
      </c>
      <c r="K43" s="144" t="s">
        <v>235</v>
      </c>
      <c r="L43" s="144" t="s">
        <v>112</v>
      </c>
      <c r="M43" s="144" t="s">
        <v>244</v>
      </c>
      <c r="N43" s="146" t="s">
        <v>23</v>
      </c>
      <c r="P43" s="146" t="s">
        <v>255</v>
      </c>
      <c r="Q43" s="144">
        <f>Q42-Q41</f>
        <v>4.4499999999999993</v>
      </c>
      <c r="S43" s="4" t="s">
        <v>214</v>
      </c>
      <c r="T43" s="6">
        <v>0.9</v>
      </c>
    </row>
    <row r="44" spans="1:20" ht="15.75" thickBot="1">
      <c r="A44" s="82">
        <v>50.117900000000006</v>
      </c>
      <c r="B44" s="82">
        <v>-28.9</v>
      </c>
      <c r="D44" s="144">
        <v>0</v>
      </c>
      <c r="E44" s="144">
        <v>24</v>
      </c>
      <c r="F44" s="144">
        <f>D44</f>
        <v>0</v>
      </c>
      <c r="G44" s="154">
        <f t="shared" ref="G44:G76" si="0">$Q$41+(F44*$Q$44)+$E$42-(E44-$G$42)</f>
        <v>26.06</v>
      </c>
      <c r="J44" s="144">
        <v>0</v>
      </c>
      <c r="K44" s="144">
        <v>24.6</v>
      </c>
      <c r="L44" s="144">
        <f>J44</f>
        <v>0</v>
      </c>
      <c r="M44" s="154">
        <f t="shared" ref="M44:M78" si="1">$Q$41+(L44*$Q$44)+$E$42-(K44-$G$42)</f>
        <v>25.459999999999997</v>
      </c>
      <c r="P44" s="146" t="s">
        <v>256</v>
      </c>
      <c r="Q44" s="144">
        <f>Q43/Q40</f>
        <v>2.7605815831987072E-2</v>
      </c>
      <c r="S44" s="14" t="s">
        <v>215</v>
      </c>
      <c r="T44" s="119">
        <v>6.1</v>
      </c>
    </row>
    <row r="45" spans="1:20" ht="15">
      <c r="A45" s="82">
        <v>52.617900000000006</v>
      </c>
      <c r="B45" s="82">
        <v>-28.9</v>
      </c>
      <c r="D45" s="144">
        <v>5</v>
      </c>
      <c r="E45" s="144">
        <v>23.8</v>
      </c>
      <c r="F45" s="144">
        <f t="shared" ref="F45:F76" si="2">D45</f>
        <v>5</v>
      </c>
      <c r="G45" s="154">
        <f t="shared" si="0"/>
        <v>26.398029079159933</v>
      </c>
      <c r="J45" s="144">
        <v>5</v>
      </c>
      <c r="K45" s="144">
        <v>25.5</v>
      </c>
      <c r="L45" s="144">
        <f t="shared" ref="L45:L78" si="3">J45</f>
        <v>5</v>
      </c>
      <c r="M45" s="154">
        <f t="shared" si="1"/>
        <v>24.698029079159934</v>
      </c>
      <c r="S45" s="161" t="s">
        <v>195</v>
      </c>
      <c r="T45" s="161"/>
    </row>
    <row r="46" spans="1:20" ht="15">
      <c r="A46" s="82">
        <v>52.617900000000006</v>
      </c>
      <c r="B46" s="82">
        <v>28.22</v>
      </c>
      <c r="D46" s="144">
        <v>10</v>
      </c>
      <c r="E46" s="144">
        <v>25.4</v>
      </c>
      <c r="F46" s="144">
        <f t="shared" si="2"/>
        <v>10</v>
      </c>
      <c r="G46" s="154">
        <f t="shared" si="0"/>
        <v>24.93605815831987</v>
      </c>
      <c r="J46" s="144">
        <v>10</v>
      </c>
      <c r="K46" s="144">
        <v>27.6</v>
      </c>
      <c r="L46" s="144">
        <f t="shared" si="3"/>
        <v>10</v>
      </c>
      <c r="M46" s="154">
        <f t="shared" si="1"/>
        <v>22.736058158319867</v>
      </c>
      <c r="S46" s="82"/>
      <c r="T46" s="82"/>
    </row>
    <row r="47" spans="1:20" ht="15">
      <c r="A47" s="82">
        <v>110.2604</v>
      </c>
      <c r="B47" s="82">
        <v>29.85</v>
      </c>
      <c r="D47" s="144">
        <v>15</v>
      </c>
      <c r="E47" s="144">
        <v>27.4</v>
      </c>
      <c r="F47" s="144">
        <f t="shared" si="2"/>
        <v>15</v>
      </c>
      <c r="G47" s="154">
        <f t="shared" si="0"/>
        <v>23.074087237479805</v>
      </c>
      <c r="J47" s="144">
        <v>15</v>
      </c>
      <c r="K47" s="144">
        <v>28.2</v>
      </c>
      <c r="L47" s="144">
        <f t="shared" si="3"/>
        <v>15</v>
      </c>
      <c r="M47" s="154">
        <f t="shared" si="1"/>
        <v>22.274087237479804</v>
      </c>
    </row>
    <row r="48" spans="1:20" ht="15">
      <c r="A48" s="82">
        <v>110.2604</v>
      </c>
      <c r="B48" s="82">
        <v>-28.9</v>
      </c>
      <c r="D48" s="144">
        <v>20</v>
      </c>
      <c r="E48" s="144">
        <v>29.7</v>
      </c>
      <c r="F48" s="144">
        <f t="shared" si="2"/>
        <v>20</v>
      </c>
      <c r="G48" s="154">
        <f t="shared" si="0"/>
        <v>20.912116316639739</v>
      </c>
      <c r="J48" s="144">
        <v>20</v>
      </c>
      <c r="K48" s="144">
        <v>31.2</v>
      </c>
      <c r="L48" s="144">
        <f t="shared" si="3"/>
        <v>20</v>
      </c>
      <c r="M48" s="154">
        <f t="shared" si="1"/>
        <v>19.412116316639739</v>
      </c>
    </row>
    <row r="49" spans="1:14" ht="15">
      <c r="A49" s="82">
        <v>112.7604</v>
      </c>
      <c r="B49" s="82">
        <v>-28.9</v>
      </c>
      <c r="D49" s="144">
        <v>25</v>
      </c>
      <c r="E49" s="144">
        <v>32.4</v>
      </c>
      <c r="F49" s="144">
        <f t="shared" si="2"/>
        <v>25</v>
      </c>
      <c r="G49" s="154">
        <f t="shared" si="0"/>
        <v>18.350145395799679</v>
      </c>
      <c r="J49" s="144">
        <v>25</v>
      </c>
      <c r="K49" s="144">
        <v>34.700000000000003</v>
      </c>
      <c r="L49" s="144">
        <f t="shared" si="3"/>
        <v>25</v>
      </c>
      <c r="M49" s="154">
        <f t="shared" si="1"/>
        <v>16.050145395799674</v>
      </c>
    </row>
    <row r="50" spans="1:14" ht="15">
      <c r="A50" s="82">
        <v>112.7604</v>
      </c>
      <c r="B50" s="82">
        <v>29.85</v>
      </c>
      <c r="D50" s="144">
        <v>30</v>
      </c>
      <c r="E50" s="144">
        <v>33.5</v>
      </c>
      <c r="F50" s="144">
        <f t="shared" si="2"/>
        <v>30</v>
      </c>
      <c r="G50" s="154">
        <f t="shared" si="0"/>
        <v>17.388174474959612</v>
      </c>
      <c r="J50" s="144">
        <v>30</v>
      </c>
      <c r="K50" s="144">
        <v>33.4</v>
      </c>
      <c r="L50" s="144">
        <f t="shared" si="3"/>
        <v>30</v>
      </c>
      <c r="M50" s="154">
        <f t="shared" si="1"/>
        <v>17.488174474959614</v>
      </c>
      <c r="N50" s="146" t="s">
        <v>259</v>
      </c>
    </row>
    <row r="51" spans="1:14" ht="15">
      <c r="A51" s="82">
        <v>161.1979</v>
      </c>
      <c r="B51" s="82">
        <v>31.5</v>
      </c>
      <c r="D51" s="144">
        <v>35</v>
      </c>
      <c r="E51" s="144">
        <v>44.8</v>
      </c>
      <c r="F51" s="144">
        <f t="shared" si="2"/>
        <v>35</v>
      </c>
      <c r="G51" s="154">
        <f t="shared" si="0"/>
        <v>6.2262035541195502</v>
      </c>
      <c r="J51" s="144">
        <v>31</v>
      </c>
      <c r="K51" s="144">
        <v>41.8</v>
      </c>
      <c r="L51" s="144">
        <f t="shared" si="3"/>
        <v>31</v>
      </c>
      <c r="M51" s="154">
        <f t="shared" si="1"/>
        <v>9.1157802907915979</v>
      </c>
    </row>
    <row r="52" spans="1:14" ht="15">
      <c r="A52" s="82">
        <v>161.1979</v>
      </c>
      <c r="B52" s="82">
        <v>34.86</v>
      </c>
      <c r="D52" s="144">
        <v>41</v>
      </c>
      <c r="E52" s="144">
        <v>48.4</v>
      </c>
      <c r="F52" s="144">
        <f t="shared" si="2"/>
        <v>41</v>
      </c>
      <c r="G52" s="154">
        <f t="shared" si="0"/>
        <v>2.7918384491114665</v>
      </c>
      <c r="H52" s="146" t="s">
        <v>12</v>
      </c>
      <c r="J52" s="144">
        <v>35</v>
      </c>
      <c r="K52" s="144">
        <v>44</v>
      </c>
      <c r="L52" s="144">
        <f t="shared" si="3"/>
        <v>35</v>
      </c>
      <c r="M52" s="154">
        <f t="shared" si="1"/>
        <v>7.0262035541195473</v>
      </c>
    </row>
    <row r="53" spans="1:14" ht="15">
      <c r="A53" s="82">
        <v>0</v>
      </c>
      <c r="B53" s="82">
        <v>30.41</v>
      </c>
      <c r="D53" s="144">
        <v>45</v>
      </c>
      <c r="E53" s="144">
        <v>49.8</v>
      </c>
      <c r="F53" s="144">
        <f t="shared" si="2"/>
        <v>45</v>
      </c>
      <c r="G53" s="154">
        <f t="shared" si="0"/>
        <v>1.5022617124394202</v>
      </c>
      <c r="J53" s="144">
        <v>39</v>
      </c>
      <c r="K53" s="144">
        <v>48.35</v>
      </c>
      <c r="L53" s="144">
        <f t="shared" si="3"/>
        <v>39</v>
      </c>
      <c r="M53" s="154">
        <f t="shared" si="1"/>
        <v>2.7866268174474982</v>
      </c>
      <c r="N53" s="146" t="s">
        <v>12</v>
      </c>
    </row>
    <row r="54" spans="1:14">
      <c r="D54" s="144">
        <v>50</v>
      </c>
      <c r="E54" s="144">
        <v>51.1</v>
      </c>
      <c r="F54" s="144">
        <f t="shared" si="2"/>
        <v>50</v>
      </c>
      <c r="G54" s="154">
        <f t="shared" si="0"/>
        <v>0.34029079159935094</v>
      </c>
      <c r="H54" s="146" t="s">
        <v>45</v>
      </c>
      <c r="J54" s="144">
        <v>45</v>
      </c>
      <c r="K54" s="144">
        <v>51.1</v>
      </c>
      <c r="L54" s="144">
        <f t="shared" si="3"/>
        <v>45</v>
      </c>
      <c r="M54" s="154">
        <f t="shared" si="1"/>
        <v>0.20226171243941593</v>
      </c>
    </row>
    <row r="55" spans="1:14">
      <c r="D55" s="144">
        <v>55</v>
      </c>
      <c r="E55" s="144">
        <v>51.4</v>
      </c>
      <c r="F55" s="144">
        <f t="shared" si="2"/>
        <v>55</v>
      </c>
      <c r="G55" s="154">
        <f t="shared" si="0"/>
        <v>0.17831987075928879</v>
      </c>
      <c r="J55" s="144">
        <v>50</v>
      </c>
      <c r="K55" s="144">
        <v>52.4</v>
      </c>
      <c r="L55" s="144">
        <f t="shared" si="3"/>
        <v>50</v>
      </c>
      <c r="M55" s="154">
        <f t="shared" si="1"/>
        <v>-0.95970920840064622</v>
      </c>
      <c r="N55" s="146" t="s">
        <v>45</v>
      </c>
    </row>
    <row r="56" spans="1:14">
      <c r="D56" s="144">
        <v>60</v>
      </c>
      <c r="E56" s="144">
        <v>51.4</v>
      </c>
      <c r="F56" s="144">
        <f t="shared" si="2"/>
        <v>60</v>
      </c>
      <c r="G56" s="154">
        <f t="shared" si="0"/>
        <v>0.3163489499192238</v>
      </c>
      <c r="J56" s="144">
        <v>55</v>
      </c>
      <c r="K56" s="144">
        <v>52.2</v>
      </c>
      <c r="L56" s="144">
        <f t="shared" si="3"/>
        <v>55</v>
      </c>
      <c r="M56" s="154">
        <f t="shared" si="1"/>
        <v>-0.62168012924071547</v>
      </c>
    </row>
    <row r="57" spans="1:14">
      <c r="D57" s="144">
        <v>65</v>
      </c>
      <c r="E57" s="144">
        <v>52.4</v>
      </c>
      <c r="F57" s="144">
        <f t="shared" si="2"/>
        <v>65</v>
      </c>
      <c r="G57" s="154">
        <f t="shared" si="0"/>
        <v>-0.54562197092084119</v>
      </c>
      <c r="J57" s="144">
        <v>60</v>
      </c>
      <c r="K57" s="144">
        <v>52.8</v>
      </c>
      <c r="L57" s="144">
        <f t="shared" si="3"/>
        <v>60</v>
      </c>
      <c r="M57" s="154">
        <f t="shared" si="1"/>
        <v>-1.0836510500807748</v>
      </c>
    </row>
    <row r="58" spans="1:14">
      <c r="D58" s="144">
        <v>70</v>
      </c>
      <c r="E58" s="144">
        <v>52.6</v>
      </c>
      <c r="F58" s="144">
        <f t="shared" si="2"/>
        <v>70</v>
      </c>
      <c r="G58" s="154">
        <f t="shared" si="0"/>
        <v>-0.60759289176090903</v>
      </c>
      <c r="J58" s="144">
        <v>65</v>
      </c>
      <c r="K58" s="144">
        <v>53.1</v>
      </c>
      <c r="L58" s="144">
        <f t="shared" si="3"/>
        <v>65</v>
      </c>
      <c r="M58" s="154">
        <f t="shared" si="1"/>
        <v>-1.245621970920844</v>
      </c>
    </row>
    <row r="59" spans="1:14">
      <c r="D59" s="144">
        <v>75</v>
      </c>
      <c r="E59" s="144">
        <v>53.1</v>
      </c>
      <c r="F59" s="144">
        <f t="shared" si="2"/>
        <v>75</v>
      </c>
      <c r="G59" s="154">
        <f t="shared" si="0"/>
        <v>-0.96956381260097402</v>
      </c>
      <c r="J59" s="144">
        <v>70</v>
      </c>
      <c r="K59" s="144">
        <v>52.9</v>
      </c>
      <c r="L59" s="144">
        <f t="shared" si="3"/>
        <v>70</v>
      </c>
      <c r="M59" s="154">
        <f t="shared" si="1"/>
        <v>-0.90759289176090618</v>
      </c>
    </row>
    <row r="60" spans="1:14">
      <c r="D60" s="144">
        <v>80</v>
      </c>
      <c r="E60" s="144">
        <v>53.1</v>
      </c>
      <c r="F60" s="144">
        <f t="shared" si="2"/>
        <v>80</v>
      </c>
      <c r="G60" s="154">
        <f t="shared" si="0"/>
        <v>-0.83153473344103901</v>
      </c>
      <c r="J60" s="144">
        <v>75</v>
      </c>
      <c r="K60" s="144">
        <v>52.7</v>
      </c>
      <c r="L60" s="144">
        <f t="shared" si="3"/>
        <v>75</v>
      </c>
      <c r="M60" s="154">
        <f t="shared" si="1"/>
        <v>-0.56956381260097544</v>
      </c>
    </row>
    <row r="61" spans="1:14">
      <c r="D61" s="144">
        <v>85</v>
      </c>
      <c r="E61" s="144">
        <v>53.3</v>
      </c>
      <c r="F61" s="144">
        <f t="shared" si="2"/>
        <v>85</v>
      </c>
      <c r="G61" s="154">
        <f t="shared" si="0"/>
        <v>-0.89350565428109974</v>
      </c>
      <c r="J61" s="144">
        <v>80</v>
      </c>
      <c r="K61" s="144">
        <v>52.5</v>
      </c>
      <c r="L61" s="144">
        <f t="shared" si="3"/>
        <v>80</v>
      </c>
      <c r="M61" s="154">
        <f t="shared" si="1"/>
        <v>-0.23153473344103759</v>
      </c>
    </row>
    <row r="62" spans="1:14">
      <c r="D62" s="144">
        <v>90</v>
      </c>
      <c r="E62" s="144">
        <v>53.2</v>
      </c>
      <c r="F62" s="144">
        <f t="shared" si="2"/>
        <v>90</v>
      </c>
      <c r="G62" s="154">
        <f t="shared" si="0"/>
        <v>-0.65547657512117041</v>
      </c>
      <c r="J62" s="144">
        <v>85</v>
      </c>
      <c r="K62" s="144">
        <v>52</v>
      </c>
      <c r="L62" s="144">
        <f t="shared" si="3"/>
        <v>85</v>
      </c>
      <c r="M62" s="154">
        <f t="shared" si="1"/>
        <v>0.40649434571889742</v>
      </c>
    </row>
    <row r="63" spans="1:14">
      <c r="D63" s="144">
        <v>95</v>
      </c>
      <c r="E63" s="144">
        <v>53</v>
      </c>
      <c r="F63" s="144">
        <f t="shared" si="2"/>
        <v>95</v>
      </c>
      <c r="G63" s="154">
        <f t="shared" si="0"/>
        <v>-0.31744749596123256</v>
      </c>
      <c r="J63" s="144">
        <v>90</v>
      </c>
      <c r="K63" s="144">
        <v>51.5</v>
      </c>
      <c r="L63" s="144">
        <f t="shared" si="3"/>
        <v>90</v>
      </c>
      <c r="M63" s="154">
        <f t="shared" si="1"/>
        <v>1.0445234248788324</v>
      </c>
    </row>
    <row r="64" spans="1:14">
      <c r="D64" s="144">
        <v>100</v>
      </c>
      <c r="E64" s="144">
        <v>52.5</v>
      </c>
      <c r="F64" s="144">
        <f t="shared" si="2"/>
        <v>100</v>
      </c>
      <c r="G64" s="154">
        <f t="shared" si="0"/>
        <v>0.32058158319870955</v>
      </c>
      <c r="J64" s="144">
        <v>95</v>
      </c>
      <c r="K64" s="144">
        <v>51.6</v>
      </c>
      <c r="L64" s="144">
        <f t="shared" si="3"/>
        <v>95</v>
      </c>
      <c r="M64" s="154">
        <f t="shared" si="1"/>
        <v>1.082552504038766</v>
      </c>
    </row>
    <row r="65" spans="4:14">
      <c r="D65" s="144">
        <v>105</v>
      </c>
      <c r="E65" s="144">
        <v>51.8</v>
      </c>
      <c r="F65" s="144">
        <f t="shared" si="2"/>
        <v>105</v>
      </c>
      <c r="G65" s="154">
        <f t="shared" si="0"/>
        <v>1.1586106623586474</v>
      </c>
      <c r="J65" s="144">
        <v>100</v>
      </c>
      <c r="K65" s="144">
        <v>51</v>
      </c>
      <c r="L65" s="144">
        <f t="shared" si="3"/>
        <v>100</v>
      </c>
      <c r="M65" s="154">
        <f t="shared" si="1"/>
        <v>1.8205815831987096</v>
      </c>
    </row>
    <row r="66" spans="4:14">
      <c r="D66" s="144">
        <v>110</v>
      </c>
      <c r="E66" s="144">
        <v>50.3</v>
      </c>
      <c r="F66" s="144">
        <f t="shared" si="2"/>
        <v>110</v>
      </c>
      <c r="G66" s="154">
        <f t="shared" si="0"/>
        <v>2.7966397415185824</v>
      </c>
      <c r="H66" s="146" t="s">
        <v>260</v>
      </c>
      <c r="J66" s="144">
        <v>105</v>
      </c>
      <c r="K66" s="144">
        <v>50.6</v>
      </c>
      <c r="L66" s="144">
        <f t="shared" si="3"/>
        <v>105</v>
      </c>
      <c r="M66" s="154">
        <f t="shared" si="1"/>
        <v>2.3586106623586431</v>
      </c>
    </row>
    <row r="67" spans="4:14">
      <c r="D67" s="144">
        <v>115</v>
      </c>
      <c r="E67" s="144">
        <v>47.5</v>
      </c>
      <c r="F67" s="144">
        <f t="shared" si="2"/>
        <v>115</v>
      </c>
      <c r="G67" s="154">
        <f t="shared" si="0"/>
        <v>5.7346688206785146</v>
      </c>
      <c r="J67" s="144">
        <v>107</v>
      </c>
      <c r="K67" s="144">
        <v>50.19</v>
      </c>
      <c r="L67" s="144">
        <f t="shared" si="3"/>
        <v>107</v>
      </c>
      <c r="M67" s="154">
        <f t="shared" si="1"/>
        <v>2.8238222940226194</v>
      </c>
      <c r="N67" s="146" t="s">
        <v>13</v>
      </c>
    </row>
    <row r="68" spans="4:14">
      <c r="D68" s="144">
        <v>120</v>
      </c>
      <c r="E68" s="144">
        <v>46</v>
      </c>
      <c r="F68" s="144">
        <f t="shared" si="2"/>
        <v>120</v>
      </c>
      <c r="G68" s="154">
        <f t="shared" si="0"/>
        <v>7.3726978998384496</v>
      </c>
      <c r="J68" s="144">
        <v>110</v>
      </c>
      <c r="K68" s="144">
        <v>47.9</v>
      </c>
      <c r="L68" s="144">
        <f t="shared" si="3"/>
        <v>110</v>
      </c>
      <c r="M68" s="154">
        <f t="shared" si="1"/>
        <v>5.196639741518581</v>
      </c>
      <c r="N68" s="146" t="s">
        <v>45</v>
      </c>
    </row>
    <row r="69" spans="4:14">
      <c r="D69" s="144">
        <v>125</v>
      </c>
      <c r="E69" s="144">
        <v>44.7</v>
      </c>
      <c r="F69" s="144">
        <f t="shared" si="2"/>
        <v>125</v>
      </c>
      <c r="G69" s="154">
        <f t="shared" si="0"/>
        <v>8.8107269789983818</v>
      </c>
      <c r="J69" s="144">
        <v>115</v>
      </c>
      <c r="K69" s="144">
        <v>45.3</v>
      </c>
      <c r="L69" s="144">
        <f t="shared" si="3"/>
        <v>115</v>
      </c>
      <c r="M69" s="154">
        <f t="shared" si="1"/>
        <v>7.9346688206785174</v>
      </c>
    </row>
    <row r="70" spans="4:14">
      <c r="D70" s="144">
        <v>130</v>
      </c>
      <c r="E70" s="144">
        <v>42.2</v>
      </c>
      <c r="F70" s="144">
        <f t="shared" si="2"/>
        <v>130</v>
      </c>
      <c r="G70" s="154">
        <f t="shared" si="0"/>
        <v>11.448756058158317</v>
      </c>
      <c r="J70" s="144">
        <v>120</v>
      </c>
      <c r="K70" s="144">
        <v>45.1</v>
      </c>
      <c r="L70" s="144">
        <f t="shared" si="3"/>
        <v>120</v>
      </c>
      <c r="M70" s="154">
        <f t="shared" si="1"/>
        <v>8.2726978998384482</v>
      </c>
    </row>
    <row r="71" spans="4:14">
      <c r="D71" s="144">
        <v>135</v>
      </c>
      <c r="E71" s="144">
        <v>39</v>
      </c>
      <c r="F71" s="144">
        <f t="shared" si="2"/>
        <v>135</v>
      </c>
      <c r="G71" s="154">
        <f t="shared" si="0"/>
        <v>14.786785137318255</v>
      </c>
      <c r="J71" s="144">
        <v>125</v>
      </c>
      <c r="K71" s="144">
        <v>42.2</v>
      </c>
      <c r="L71" s="144">
        <f t="shared" si="3"/>
        <v>125</v>
      </c>
      <c r="M71" s="154">
        <f t="shared" si="1"/>
        <v>11.310726978998382</v>
      </c>
    </row>
    <row r="72" spans="4:14">
      <c r="D72" s="144">
        <v>140</v>
      </c>
      <c r="E72" s="144">
        <v>37.5</v>
      </c>
      <c r="F72" s="144">
        <f t="shared" si="2"/>
        <v>140</v>
      </c>
      <c r="G72" s="154">
        <f t="shared" si="0"/>
        <v>16.42481421647819</v>
      </c>
      <c r="J72" s="144">
        <v>130</v>
      </c>
      <c r="K72" s="144">
        <v>40.4</v>
      </c>
      <c r="L72" s="144">
        <f t="shared" si="3"/>
        <v>130</v>
      </c>
      <c r="M72" s="154">
        <f t="shared" si="1"/>
        <v>13.248756058158321</v>
      </c>
    </row>
    <row r="73" spans="4:14">
      <c r="D73" s="144">
        <v>145</v>
      </c>
      <c r="E73" s="144">
        <v>34.200000000000003</v>
      </c>
      <c r="F73" s="144">
        <f t="shared" si="2"/>
        <v>145</v>
      </c>
      <c r="G73" s="154">
        <f t="shared" si="0"/>
        <v>19.862843295638122</v>
      </c>
      <c r="J73" s="144">
        <v>135</v>
      </c>
      <c r="K73" s="144">
        <v>38.700000000000003</v>
      </c>
      <c r="L73" s="144">
        <f t="shared" si="3"/>
        <v>135</v>
      </c>
      <c r="M73" s="154">
        <f t="shared" si="1"/>
        <v>15.086785137318252</v>
      </c>
    </row>
    <row r="74" spans="4:14">
      <c r="D74" s="144">
        <v>150</v>
      </c>
      <c r="E74" s="144">
        <v>32.1</v>
      </c>
      <c r="F74" s="144">
        <f t="shared" si="2"/>
        <v>150</v>
      </c>
      <c r="G74" s="154">
        <f t="shared" si="0"/>
        <v>22.100872374798058</v>
      </c>
      <c r="J74" s="144">
        <v>140</v>
      </c>
      <c r="K74" s="144">
        <v>36.4</v>
      </c>
      <c r="L74" s="144">
        <f t="shared" si="3"/>
        <v>140</v>
      </c>
      <c r="M74" s="154">
        <f t="shared" si="1"/>
        <v>17.524814216478191</v>
      </c>
    </row>
    <row r="75" spans="4:14">
      <c r="D75" s="144">
        <v>155</v>
      </c>
      <c r="E75" s="144">
        <v>29.8</v>
      </c>
      <c r="F75" s="144">
        <f t="shared" si="2"/>
        <v>155</v>
      </c>
      <c r="G75" s="154">
        <f t="shared" si="0"/>
        <v>24.538901453957994</v>
      </c>
      <c r="J75" s="144">
        <v>145</v>
      </c>
      <c r="K75" s="144">
        <v>34.799999999999997</v>
      </c>
      <c r="L75" s="144">
        <f t="shared" si="3"/>
        <v>145</v>
      </c>
      <c r="M75" s="154">
        <f t="shared" si="1"/>
        <v>19.262843295638127</v>
      </c>
    </row>
    <row r="76" spans="4:14">
      <c r="D76" s="144">
        <v>160</v>
      </c>
      <c r="E76" s="144">
        <v>28</v>
      </c>
      <c r="F76" s="144">
        <f t="shared" si="2"/>
        <v>160</v>
      </c>
      <c r="G76" s="154">
        <f t="shared" si="0"/>
        <v>26.47693053311793</v>
      </c>
      <c r="J76" s="144">
        <v>150</v>
      </c>
      <c r="K76" s="144">
        <v>30.9</v>
      </c>
      <c r="L76" s="144">
        <f t="shared" si="3"/>
        <v>150</v>
      </c>
      <c r="M76" s="154">
        <f t="shared" si="1"/>
        <v>23.300872374798061</v>
      </c>
    </row>
    <row r="77" spans="4:14">
      <c r="D77" s="144">
        <v>162</v>
      </c>
      <c r="H77" s="146" t="s">
        <v>46</v>
      </c>
      <c r="J77" s="144">
        <v>155</v>
      </c>
      <c r="K77" s="144">
        <v>29.2</v>
      </c>
      <c r="L77" s="144">
        <f t="shared" si="3"/>
        <v>155</v>
      </c>
      <c r="M77" s="154">
        <f t="shared" si="1"/>
        <v>25.138901453957995</v>
      </c>
    </row>
    <row r="78" spans="4:14">
      <c r="J78" s="144">
        <v>160</v>
      </c>
      <c r="K78" s="144">
        <v>27.2</v>
      </c>
      <c r="L78" s="144">
        <f t="shared" si="3"/>
        <v>160</v>
      </c>
      <c r="M78" s="154">
        <f t="shared" si="1"/>
        <v>27.27693053311793</v>
      </c>
    </row>
    <row r="79" spans="4:14">
      <c r="J79" s="144">
        <v>162</v>
      </c>
    </row>
  </sheetData>
  <mergeCells count="4">
    <mergeCell ref="P39:Q39"/>
    <mergeCell ref="A39:B39"/>
    <mergeCell ref="S39:T39"/>
    <mergeCell ref="S45:T45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152"/>
  <sheetViews>
    <sheetView workbookViewId="0">
      <selection activeCell="K33" sqref="K33:L39"/>
    </sheetView>
  </sheetViews>
  <sheetFormatPr defaultRowHeight="15"/>
  <cols>
    <col min="7" max="7" width="9.5703125" bestFit="1" customWidth="1"/>
    <col min="8" max="8" width="9.28515625" bestFit="1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15" s="12" customFormat="1" ht="15" customHeight="1" thickBot="1">
      <c r="A33" s="162" t="s">
        <v>16</v>
      </c>
      <c r="B33" s="162"/>
      <c r="C33" s="162"/>
      <c r="D33" s="162"/>
      <c r="E33" s="162"/>
      <c r="F33" s="162"/>
      <c r="G33" s="162"/>
      <c r="H33" s="162"/>
      <c r="I33" s="162"/>
      <c r="K33" s="162" t="s">
        <v>35</v>
      </c>
      <c r="L33" s="162"/>
      <c r="N33" s="162" t="s">
        <v>17</v>
      </c>
      <c r="O33" s="162"/>
    </row>
    <row r="34" spans="1:15" ht="15" customHeight="1">
      <c r="A34" s="1" t="s">
        <v>54</v>
      </c>
      <c r="B34" s="2"/>
      <c r="C34" s="2"/>
      <c r="D34" s="2"/>
      <c r="E34" s="2"/>
      <c r="F34" s="2" t="s">
        <v>54</v>
      </c>
      <c r="G34" s="2"/>
      <c r="H34" s="2"/>
      <c r="I34" s="3"/>
      <c r="J34" s="5"/>
      <c r="K34" s="1" t="s">
        <v>33</v>
      </c>
      <c r="L34" s="3">
        <v>13.8</v>
      </c>
      <c r="N34" s="1">
        <v>0</v>
      </c>
      <c r="O34" s="3">
        <v>28.36</v>
      </c>
    </row>
    <row r="35" spans="1:15" ht="15" customHeight="1">
      <c r="A35" s="4" t="s">
        <v>18</v>
      </c>
      <c r="B35" s="5"/>
      <c r="C35" s="5"/>
      <c r="D35" s="5"/>
      <c r="E35" s="5"/>
      <c r="F35" s="5" t="s">
        <v>55</v>
      </c>
      <c r="G35" s="5"/>
      <c r="H35" s="5"/>
      <c r="I35" s="6"/>
      <c r="J35" s="5"/>
      <c r="K35" s="4" t="s">
        <v>34</v>
      </c>
      <c r="L35" s="6">
        <v>-2.54</v>
      </c>
      <c r="N35" s="4">
        <v>0</v>
      </c>
      <c r="O35" s="6">
        <v>24.42</v>
      </c>
    </row>
    <row r="36" spans="1:15" ht="15" customHeight="1">
      <c r="A36" s="4" t="s">
        <v>20</v>
      </c>
      <c r="B36" s="5" t="s">
        <v>22</v>
      </c>
      <c r="C36" s="5" t="s">
        <v>2</v>
      </c>
      <c r="D36" s="5"/>
      <c r="E36" s="5"/>
      <c r="F36" s="5" t="s">
        <v>20</v>
      </c>
      <c r="G36" s="5" t="s">
        <v>22</v>
      </c>
      <c r="H36" s="5" t="s">
        <v>2</v>
      </c>
      <c r="I36" s="6"/>
      <c r="J36" s="5"/>
      <c r="K36" s="4" t="s">
        <v>213</v>
      </c>
      <c r="L36" s="6">
        <v>18.2</v>
      </c>
      <c r="N36" s="4">
        <f>67.667-0.5</f>
        <v>67.167000000000002</v>
      </c>
      <c r="O36" s="6">
        <v>24.42</v>
      </c>
    </row>
    <row r="37" spans="1:15" ht="15" customHeight="1">
      <c r="A37" s="4">
        <v>10</v>
      </c>
      <c r="B37" s="5">
        <v>5</v>
      </c>
      <c r="C37" s="5">
        <f>28.36-B37</f>
        <v>23.36</v>
      </c>
      <c r="D37" s="5"/>
      <c r="E37" s="5"/>
      <c r="F37" s="5">
        <v>5</v>
      </c>
      <c r="G37" s="5">
        <v>3.6</v>
      </c>
      <c r="H37" s="5">
        <f>28.36-G37</f>
        <v>24.759999999999998</v>
      </c>
      <c r="I37" s="6"/>
      <c r="J37" s="5"/>
      <c r="K37" s="4" t="s">
        <v>214</v>
      </c>
      <c r="L37" s="6">
        <v>-7.44</v>
      </c>
      <c r="N37" s="4">
        <v>67.167000000000002</v>
      </c>
      <c r="O37" s="6">
        <v>-33</v>
      </c>
    </row>
    <row r="38" spans="1:15" ht="15" customHeight="1" thickBot="1">
      <c r="A38" s="4">
        <v>15</v>
      </c>
      <c r="B38" s="5">
        <v>6.4</v>
      </c>
      <c r="C38" s="5">
        <f t="shared" ref="C38:C64" si="0">28.36-B38</f>
        <v>21.96</v>
      </c>
      <c r="D38" s="5"/>
      <c r="E38" s="5"/>
      <c r="F38" s="5">
        <v>12</v>
      </c>
      <c r="G38" s="5">
        <v>7.1</v>
      </c>
      <c r="H38" s="5">
        <f t="shared" ref="H38:H62" si="1">28.36-G38</f>
        <v>21.259999999999998</v>
      </c>
      <c r="I38" s="6"/>
      <c r="J38" s="5"/>
      <c r="K38" s="14" t="s">
        <v>215</v>
      </c>
      <c r="L38" s="119">
        <v>15.2</v>
      </c>
      <c r="N38" s="4">
        <f>67.667+0.5</f>
        <v>68.167000000000002</v>
      </c>
      <c r="O38" s="6">
        <v>-33</v>
      </c>
    </row>
    <row r="39" spans="1:15" ht="15" customHeight="1">
      <c r="A39" s="4">
        <v>20</v>
      </c>
      <c r="B39" s="5">
        <v>9.3000000000000007</v>
      </c>
      <c r="C39" s="5">
        <f t="shared" si="0"/>
        <v>19.059999999999999</v>
      </c>
      <c r="D39" s="5"/>
      <c r="E39" s="5"/>
      <c r="F39" s="5">
        <v>20</v>
      </c>
      <c r="G39" s="5">
        <v>9.6</v>
      </c>
      <c r="H39" s="5">
        <f t="shared" si="1"/>
        <v>18.759999999999998</v>
      </c>
      <c r="I39" s="6"/>
      <c r="J39" s="5"/>
      <c r="K39" s="161" t="s">
        <v>195</v>
      </c>
      <c r="L39" s="161"/>
      <c r="N39" s="4">
        <v>68.167000000000002</v>
      </c>
      <c r="O39" s="6">
        <v>24.42</v>
      </c>
    </row>
    <row r="40" spans="1:15" ht="15" customHeight="1">
      <c r="A40" s="4">
        <v>25</v>
      </c>
      <c r="B40" s="5">
        <v>11.7</v>
      </c>
      <c r="C40" s="5">
        <f t="shared" si="0"/>
        <v>16.66</v>
      </c>
      <c r="D40" s="5"/>
      <c r="E40" s="5"/>
      <c r="F40" s="5">
        <v>25</v>
      </c>
      <c r="G40" s="5">
        <v>11.2</v>
      </c>
      <c r="H40" s="5">
        <f t="shared" si="1"/>
        <v>17.16</v>
      </c>
      <c r="I40" s="6"/>
      <c r="J40" s="5"/>
      <c r="N40" s="4">
        <v>138</v>
      </c>
      <c r="O40" s="6">
        <v>24.42</v>
      </c>
    </row>
    <row r="41" spans="1:15" ht="15" customHeight="1">
      <c r="A41" s="4">
        <v>30</v>
      </c>
      <c r="B41" s="5">
        <v>12.5</v>
      </c>
      <c r="C41" s="5">
        <f t="shared" si="0"/>
        <v>15.86</v>
      </c>
      <c r="D41" s="5"/>
      <c r="E41" s="5"/>
      <c r="F41" s="5">
        <v>30</v>
      </c>
      <c r="G41" s="5">
        <v>12.2</v>
      </c>
      <c r="H41" s="5">
        <f t="shared" si="1"/>
        <v>16.16</v>
      </c>
      <c r="I41" s="6"/>
      <c r="J41" s="5"/>
      <c r="N41" s="4">
        <v>138</v>
      </c>
      <c r="O41" s="6">
        <v>28.36</v>
      </c>
    </row>
    <row r="42" spans="1:15" ht="15" customHeight="1" thickBot="1">
      <c r="A42" s="4">
        <v>35</v>
      </c>
      <c r="B42" s="5">
        <v>13.4</v>
      </c>
      <c r="C42" s="5">
        <f t="shared" si="0"/>
        <v>14.959999999999999</v>
      </c>
      <c r="D42" s="5"/>
      <c r="E42" s="5"/>
      <c r="F42" s="5">
        <v>35</v>
      </c>
      <c r="G42" s="5">
        <v>13</v>
      </c>
      <c r="H42" s="5">
        <f t="shared" si="1"/>
        <v>15.36</v>
      </c>
      <c r="I42" s="6"/>
      <c r="J42" s="5"/>
      <c r="N42" s="7">
        <v>0</v>
      </c>
      <c r="O42" s="9">
        <v>28.36</v>
      </c>
    </row>
    <row r="43" spans="1:15" ht="15" customHeight="1">
      <c r="A43" s="4">
        <v>42</v>
      </c>
      <c r="B43" s="5">
        <v>15.3</v>
      </c>
      <c r="C43" s="5">
        <f t="shared" si="0"/>
        <v>13.059999999999999</v>
      </c>
      <c r="D43" s="5" t="s">
        <v>12</v>
      </c>
      <c r="E43" s="5"/>
      <c r="F43" s="5">
        <v>40</v>
      </c>
      <c r="G43" s="5">
        <v>13.5</v>
      </c>
      <c r="H43" s="5">
        <f t="shared" si="1"/>
        <v>14.86</v>
      </c>
      <c r="I43" s="6"/>
      <c r="J43" s="5"/>
    </row>
    <row r="44" spans="1:15" ht="15" customHeight="1">
      <c r="A44" s="4">
        <v>45</v>
      </c>
      <c r="B44" s="5">
        <v>15.5</v>
      </c>
      <c r="C44" s="5">
        <f t="shared" si="0"/>
        <v>12.86</v>
      </c>
      <c r="D44" s="5"/>
      <c r="E44" s="5"/>
      <c r="F44" s="5">
        <v>45</v>
      </c>
      <c r="G44" s="5">
        <v>13.9</v>
      </c>
      <c r="H44" s="5">
        <f t="shared" si="1"/>
        <v>14.459999999999999</v>
      </c>
      <c r="I44" s="6"/>
      <c r="J44" s="5"/>
    </row>
    <row r="45" spans="1:15" ht="15" customHeight="1">
      <c r="A45" s="4">
        <v>50</v>
      </c>
      <c r="B45" s="5">
        <v>15.8</v>
      </c>
      <c r="C45" s="5">
        <f t="shared" si="0"/>
        <v>12.559999999999999</v>
      </c>
      <c r="D45" s="5"/>
      <c r="E45" s="5"/>
      <c r="F45" s="5">
        <v>50</v>
      </c>
      <c r="G45" s="5">
        <v>14.2</v>
      </c>
      <c r="H45" s="5">
        <f t="shared" si="1"/>
        <v>14.16</v>
      </c>
      <c r="I45" s="6"/>
    </row>
    <row r="46" spans="1:15" ht="15" customHeight="1">
      <c r="A46" s="4">
        <v>55</v>
      </c>
      <c r="B46" s="5">
        <v>15.8</v>
      </c>
      <c r="C46" s="5">
        <f t="shared" si="0"/>
        <v>12.559999999999999</v>
      </c>
      <c r="D46" s="5"/>
      <c r="E46" s="5"/>
      <c r="F46" s="5">
        <v>55</v>
      </c>
      <c r="G46" s="5">
        <v>14.8</v>
      </c>
      <c r="H46" s="5">
        <f t="shared" si="1"/>
        <v>13.559999999999999</v>
      </c>
      <c r="I46" s="6"/>
    </row>
    <row r="47" spans="1:15" ht="15" customHeight="1">
      <c r="A47" s="4">
        <v>60</v>
      </c>
      <c r="B47" s="5">
        <v>16</v>
      </c>
      <c r="C47" s="5">
        <f t="shared" si="0"/>
        <v>12.36</v>
      </c>
      <c r="D47" s="5"/>
      <c r="E47" s="5"/>
      <c r="F47" s="5">
        <v>58</v>
      </c>
      <c r="G47" s="5">
        <v>15.2</v>
      </c>
      <c r="H47" s="5">
        <f t="shared" si="1"/>
        <v>13.16</v>
      </c>
      <c r="I47" s="6" t="s">
        <v>12</v>
      </c>
    </row>
    <row r="48" spans="1:15" ht="15" customHeight="1">
      <c r="A48" s="4">
        <v>64</v>
      </c>
      <c r="B48" s="5">
        <v>15.6</v>
      </c>
      <c r="C48" s="5">
        <f t="shared" si="0"/>
        <v>12.76</v>
      </c>
      <c r="D48" s="5" t="s">
        <v>56</v>
      </c>
      <c r="E48" s="5"/>
      <c r="F48" s="5">
        <v>65</v>
      </c>
      <c r="G48" s="5">
        <v>15.2</v>
      </c>
      <c r="H48" s="5">
        <f t="shared" si="1"/>
        <v>13.16</v>
      </c>
      <c r="I48" s="6"/>
    </row>
    <row r="49" spans="1:9" ht="15" customHeight="1">
      <c r="A49" s="4">
        <v>66</v>
      </c>
      <c r="B49" s="5">
        <v>11.9</v>
      </c>
      <c r="C49" s="5">
        <f t="shared" si="0"/>
        <v>16.46</v>
      </c>
      <c r="D49" s="5"/>
      <c r="E49" s="5"/>
      <c r="F49" s="5">
        <v>70</v>
      </c>
      <c r="G49" s="5">
        <v>15.9</v>
      </c>
      <c r="H49" s="5">
        <f t="shared" si="1"/>
        <v>12.459999999999999</v>
      </c>
      <c r="I49" s="6"/>
    </row>
    <row r="50" spans="1:9" ht="15" customHeight="1">
      <c r="A50" s="4">
        <v>71</v>
      </c>
      <c r="B50" s="5">
        <v>11.8</v>
      </c>
      <c r="C50" s="5">
        <f t="shared" si="0"/>
        <v>16.559999999999999</v>
      </c>
      <c r="D50" s="5"/>
      <c r="E50" s="5"/>
      <c r="F50" s="5">
        <v>75</v>
      </c>
      <c r="G50" s="5">
        <v>16.3</v>
      </c>
      <c r="H50" s="5">
        <f t="shared" si="1"/>
        <v>12.059999999999999</v>
      </c>
      <c r="I50" s="6"/>
    </row>
    <row r="51" spans="1:9" ht="15" customHeight="1">
      <c r="A51" s="4">
        <v>75</v>
      </c>
      <c r="B51" s="5">
        <v>16.2</v>
      </c>
      <c r="C51" s="5">
        <f t="shared" si="0"/>
        <v>12.16</v>
      </c>
      <c r="D51" s="5" t="s">
        <v>57</v>
      </c>
      <c r="E51" s="5"/>
      <c r="F51" s="5">
        <v>80</v>
      </c>
      <c r="G51" s="5">
        <v>16.399999999999999</v>
      </c>
      <c r="H51" s="5">
        <f t="shared" si="1"/>
        <v>11.96</v>
      </c>
      <c r="I51" s="6"/>
    </row>
    <row r="52" spans="1:9" ht="15" customHeight="1">
      <c r="A52" s="4">
        <v>80</v>
      </c>
      <c r="B52" s="5">
        <v>16.3</v>
      </c>
      <c r="C52" s="5">
        <f t="shared" si="0"/>
        <v>12.059999999999999</v>
      </c>
      <c r="D52" s="5"/>
      <c r="E52" s="5"/>
      <c r="F52" s="5">
        <v>85</v>
      </c>
      <c r="G52" s="5">
        <v>16.7</v>
      </c>
      <c r="H52" s="5">
        <f t="shared" si="1"/>
        <v>11.66</v>
      </c>
      <c r="I52" s="6"/>
    </row>
    <row r="53" spans="1:9" ht="15" customHeight="1">
      <c r="A53" s="4">
        <v>85</v>
      </c>
      <c r="B53" s="5">
        <v>16.399999999999999</v>
      </c>
      <c r="C53" s="5">
        <f t="shared" si="0"/>
        <v>11.96</v>
      </c>
      <c r="D53" s="5"/>
      <c r="E53" s="5"/>
      <c r="F53" s="5">
        <v>90</v>
      </c>
      <c r="G53" s="5">
        <v>16.5</v>
      </c>
      <c r="H53" s="5">
        <f t="shared" si="1"/>
        <v>11.86</v>
      </c>
      <c r="I53" s="6"/>
    </row>
    <row r="54" spans="1:9" ht="15" customHeight="1">
      <c r="A54" s="4">
        <v>90</v>
      </c>
      <c r="B54" s="5">
        <v>16.8</v>
      </c>
      <c r="C54" s="5">
        <f t="shared" si="0"/>
        <v>11.559999999999999</v>
      </c>
      <c r="D54" s="5"/>
      <c r="E54" s="5"/>
      <c r="F54" s="5">
        <v>95</v>
      </c>
      <c r="G54" s="5">
        <v>16.399999999999999</v>
      </c>
      <c r="H54" s="5">
        <f t="shared" si="1"/>
        <v>11.96</v>
      </c>
      <c r="I54" s="6"/>
    </row>
    <row r="55" spans="1:9" ht="15" customHeight="1">
      <c r="A55" s="4">
        <v>95</v>
      </c>
      <c r="B55" s="5">
        <v>16.600000000000001</v>
      </c>
      <c r="C55" s="5">
        <f t="shared" si="0"/>
        <v>11.759999999999998</v>
      </c>
      <c r="D55" s="5"/>
      <c r="E55" s="5"/>
      <c r="F55" s="5">
        <v>100</v>
      </c>
      <c r="G55" s="5">
        <v>16.399999999999999</v>
      </c>
      <c r="H55" s="5">
        <f t="shared" si="1"/>
        <v>11.96</v>
      </c>
      <c r="I55" s="6"/>
    </row>
    <row r="56" spans="1:9" ht="15" customHeight="1">
      <c r="A56" s="4">
        <v>100</v>
      </c>
      <c r="B56" s="5">
        <v>16.600000000000001</v>
      </c>
      <c r="C56" s="5">
        <f t="shared" si="0"/>
        <v>11.759999999999998</v>
      </c>
      <c r="D56" s="5"/>
      <c r="E56" s="5"/>
      <c r="F56" s="5">
        <v>105</v>
      </c>
      <c r="G56" s="5">
        <v>15.4</v>
      </c>
      <c r="H56" s="5">
        <f t="shared" si="1"/>
        <v>12.959999999999999</v>
      </c>
      <c r="I56" s="6"/>
    </row>
    <row r="57" spans="1:9" ht="15" customHeight="1">
      <c r="A57" s="4">
        <v>105</v>
      </c>
      <c r="B57" s="5">
        <v>16</v>
      </c>
      <c r="C57" s="5">
        <f t="shared" si="0"/>
        <v>12.36</v>
      </c>
      <c r="D57" s="5"/>
      <c r="E57" s="5"/>
      <c r="F57" s="5">
        <v>107</v>
      </c>
      <c r="G57" s="5">
        <v>15.2</v>
      </c>
      <c r="H57" s="5">
        <f t="shared" si="1"/>
        <v>13.16</v>
      </c>
      <c r="I57" s="6" t="s">
        <v>13</v>
      </c>
    </row>
    <row r="58" spans="1:9" ht="15" customHeight="1">
      <c r="A58" s="4">
        <v>108</v>
      </c>
      <c r="B58" s="5">
        <v>15.2</v>
      </c>
      <c r="C58" s="5">
        <f t="shared" si="0"/>
        <v>13.16</v>
      </c>
      <c r="D58" s="5" t="s">
        <v>13</v>
      </c>
      <c r="E58" s="5"/>
      <c r="F58" s="5">
        <v>115</v>
      </c>
      <c r="G58" s="5">
        <v>11.8</v>
      </c>
      <c r="H58" s="5">
        <f t="shared" si="1"/>
        <v>16.559999999999999</v>
      </c>
      <c r="I58" s="6"/>
    </row>
    <row r="59" spans="1:9" ht="15" customHeight="1">
      <c r="A59" s="4">
        <v>110</v>
      </c>
      <c r="B59" s="5">
        <v>14.9</v>
      </c>
      <c r="C59" s="5">
        <f t="shared" si="0"/>
        <v>13.459999999999999</v>
      </c>
      <c r="D59" s="5"/>
      <c r="E59" s="5"/>
      <c r="F59" s="5">
        <v>120</v>
      </c>
      <c r="G59" s="5">
        <v>10.4</v>
      </c>
      <c r="H59" s="5">
        <f t="shared" si="1"/>
        <v>17.96</v>
      </c>
      <c r="I59" s="6"/>
    </row>
    <row r="60" spans="1:9" ht="15" customHeight="1">
      <c r="A60" s="4">
        <v>115</v>
      </c>
      <c r="B60" s="5">
        <v>13.4</v>
      </c>
      <c r="C60" s="5">
        <f t="shared" si="0"/>
        <v>14.959999999999999</v>
      </c>
      <c r="D60" s="5"/>
      <c r="E60" s="5"/>
      <c r="F60" s="5">
        <v>125</v>
      </c>
      <c r="G60" s="5">
        <v>9.3000000000000007</v>
      </c>
      <c r="H60" s="5">
        <f t="shared" si="1"/>
        <v>19.059999999999999</v>
      </c>
      <c r="I60" s="6" t="s">
        <v>58</v>
      </c>
    </row>
    <row r="61" spans="1:9" ht="15" customHeight="1">
      <c r="A61" s="4">
        <v>120</v>
      </c>
      <c r="B61" s="5">
        <v>10.8</v>
      </c>
      <c r="C61" s="5">
        <f t="shared" si="0"/>
        <v>17.559999999999999</v>
      </c>
      <c r="D61" s="5"/>
      <c r="E61" s="5"/>
      <c r="F61" s="5">
        <v>130</v>
      </c>
      <c r="G61" s="5">
        <v>5.5</v>
      </c>
      <c r="H61" s="5">
        <f t="shared" si="1"/>
        <v>22.86</v>
      </c>
      <c r="I61" s="6"/>
    </row>
    <row r="62" spans="1:9" ht="15" customHeight="1">
      <c r="A62" s="4">
        <v>125</v>
      </c>
      <c r="B62" s="5">
        <v>9.4</v>
      </c>
      <c r="C62" s="5">
        <f t="shared" si="0"/>
        <v>18.96</v>
      </c>
      <c r="D62" s="5"/>
      <c r="E62" s="5"/>
      <c r="F62" s="5">
        <v>135</v>
      </c>
      <c r="G62" s="5">
        <v>3.9</v>
      </c>
      <c r="H62" s="5">
        <f t="shared" si="1"/>
        <v>24.46</v>
      </c>
      <c r="I62" s="6"/>
    </row>
    <row r="63" spans="1:9" ht="15" customHeight="1">
      <c r="A63" s="4">
        <v>130</v>
      </c>
      <c r="B63" s="5">
        <v>7.8</v>
      </c>
      <c r="C63" s="5">
        <f t="shared" si="0"/>
        <v>20.56</v>
      </c>
      <c r="D63" s="5"/>
      <c r="E63" s="5"/>
      <c r="F63" s="5"/>
      <c r="G63" s="5"/>
      <c r="H63" s="5"/>
      <c r="I63" s="6"/>
    </row>
    <row r="64" spans="1:9" ht="15" customHeight="1" thickBot="1">
      <c r="A64" s="7">
        <v>135</v>
      </c>
      <c r="B64" s="8">
        <v>5.4</v>
      </c>
      <c r="C64" s="8">
        <f t="shared" si="0"/>
        <v>22.96</v>
      </c>
      <c r="D64" s="8"/>
      <c r="E64" s="8"/>
      <c r="F64" s="8"/>
      <c r="G64" s="8"/>
      <c r="H64" s="8"/>
      <c r="I64" s="9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4">
    <mergeCell ref="K39:L39"/>
    <mergeCell ref="A33:I33"/>
    <mergeCell ref="K33:L33"/>
    <mergeCell ref="N33:O3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34:T113"/>
  <sheetViews>
    <sheetView zoomScaleNormal="100" workbookViewId="0">
      <selection activeCell="F35" sqref="F35"/>
    </sheetView>
  </sheetViews>
  <sheetFormatPr defaultRowHeight="15"/>
  <cols>
    <col min="1" max="1" width="14.5703125" style="82" bestFit="1" customWidth="1"/>
    <col min="2" max="2" width="22.28515625" style="82" bestFit="1" customWidth="1"/>
    <col min="3" max="3" width="15" style="82" bestFit="1" customWidth="1"/>
    <col min="4" max="4" width="12.7109375" style="82" bestFit="1" customWidth="1"/>
    <col min="5" max="5" width="9.140625" style="82"/>
    <col min="6" max="6" width="14.140625" style="82" customWidth="1"/>
    <col min="7" max="7" width="14.5703125" style="82" bestFit="1" customWidth="1"/>
    <col min="8" max="8" width="22.28515625" style="82" bestFit="1" customWidth="1"/>
    <col min="9" max="9" width="15" style="82" bestFit="1" customWidth="1"/>
    <col min="10" max="10" width="12.7109375" style="82" bestFit="1" customWidth="1"/>
    <col min="11" max="11" width="9.42578125" style="82" bestFit="1" customWidth="1"/>
    <col min="12" max="12" width="9.140625" style="82"/>
    <col min="13" max="13" width="13.85546875" style="82" bestFit="1" customWidth="1"/>
    <col min="14" max="14" width="16.5703125" style="82" bestFit="1" customWidth="1"/>
    <col min="15" max="18" width="9.140625" style="82"/>
    <col min="19" max="19" width="20.42578125" style="82" bestFit="1" customWidth="1"/>
    <col min="20" max="16384" width="9.140625" style="82"/>
  </cols>
  <sheetData>
    <row r="34" spans="1:20">
      <c r="A34" s="82" t="s">
        <v>273</v>
      </c>
      <c r="D34" s="82">
        <v>2.6</v>
      </c>
      <c r="E34" s="82" t="s">
        <v>179</v>
      </c>
      <c r="G34" s="82" t="s">
        <v>273</v>
      </c>
      <c r="J34" s="82">
        <v>2.6</v>
      </c>
      <c r="K34" s="82" t="s">
        <v>179</v>
      </c>
    </row>
    <row r="35" spans="1:20">
      <c r="A35" s="158" t="s">
        <v>272</v>
      </c>
      <c r="B35" s="158"/>
      <c r="D35" s="82">
        <v>24.56</v>
      </c>
      <c r="E35" s="82" t="s">
        <v>93</v>
      </c>
      <c r="G35" s="158" t="s">
        <v>271</v>
      </c>
      <c r="H35" s="158"/>
      <c r="J35" s="82">
        <v>24.56</v>
      </c>
      <c r="K35" s="82" t="s">
        <v>93</v>
      </c>
    </row>
    <row r="36" spans="1:20">
      <c r="A36" s="158"/>
      <c r="B36" s="158"/>
      <c r="D36" s="82">
        <f>AVERAGE(D53,D77)</f>
        <v>14.56</v>
      </c>
      <c r="E36" s="82" t="s">
        <v>14</v>
      </c>
      <c r="G36" s="158"/>
      <c r="H36" s="158"/>
      <c r="J36" s="82">
        <f>AVERAGE(J54,J78)</f>
        <v>14.935</v>
      </c>
      <c r="K36" s="82" t="s">
        <v>14</v>
      </c>
    </row>
    <row r="38" spans="1:20">
      <c r="A38" s="82" t="s">
        <v>270</v>
      </c>
      <c r="B38" s="82" t="s">
        <v>122</v>
      </c>
      <c r="C38" s="82" t="s">
        <v>226</v>
      </c>
      <c r="D38" s="82" t="s">
        <v>125</v>
      </c>
      <c r="E38" s="82" t="s">
        <v>23</v>
      </c>
      <c r="G38" s="82" t="s">
        <v>270</v>
      </c>
      <c r="H38" s="82" t="s">
        <v>122</v>
      </c>
      <c r="I38" s="82" t="s">
        <v>226</v>
      </c>
      <c r="J38" s="82" t="s">
        <v>125</v>
      </c>
      <c r="K38" s="82" t="s">
        <v>23</v>
      </c>
      <c r="M38" s="82" t="s">
        <v>269</v>
      </c>
      <c r="N38" s="82" t="s">
        <v>268</v>
      </c>
      <c r="O38" s="82" t="s">
        <v>267</v>
      </c>
      <c r="P38" s="82" t="s">
        <v>266</v>
      </c>
      <c r="Q38" s="82" t="s">
        <v>14</v>
      </c>
    </row>
    <row r="39" spans="1:20">
      <c r="A39" s="82">
        <v>0</v>
      </c>
      <c r="B39" s="82">
        <f t="shared" ref="B39:B81" si="0">(A39*19)/20</f>
        <v>0</v>
      </c>
      <c r="C39" s="82">
        <v>7.83</v>
      </c>
      <c r="D39" s="82">
        <f t="shared" ref="D39:D81" si="1">($D$35+$D$34)-C39</f>
        <v>19.329999999999998</v>
      </c>
      <c r="G39" s="82">
        <v>0</v>
      </c>
      <c r="H39" s="82">
        <f t="shared" ref="H39:H81" si="2">(G39*19)/20</f>
        <v>0</v>
      </c>
      <c r="I39" s="82">
        <v>8.02</v>
      </c>
      <c r="J39" s="82">
        <f t="shared" ref="J39:J81" si="3">($D$35+$D$34)-I39</f>
        <v>19.14</v>
      </c>
      <c r="M39" s="157">
        <v>40130.5625</v>
      </c>
      <c r="N39" s="156">
        <v>0</v>
      </c>
      <c r="O39" s="82">
        <v>0</v>
      </c>
      <c r="P39" s="82">
        <v>39.371000000000002</v>
      </c>
      <c r="Q39" s="82">
        <v>14.81</v>
      </c>
      <c r="S39" s="82" t="s">
        <v>265</v>
      </c>
      <c r="T39" s="82">
        <f>COUNT(M39:M113)</f>
        <v>75</v>
      </c>
    </row>
    <row r="40" spans="1:20">
      <c r="A40" s="82">
        <v>5</v>
      </c>
      <c r="B40" s="82">
        <f t="shared" si="0"/>
        <v>4.75</v>
      </c>
      <c r="C40" s="82">
        <v>9.4499999999999993</v>
      </c>
      <c r="D40" s="82">
        <f t="shared" si="1"/>
        <v>17.71</v>
      </c>
      <c r="G40" s="82">
        <v>5</v>
      </c>
      <c r="H40" s="82">
        <f t="shared" si="2"/>
        <v>4.75</v>
      </c>
      <c r="I40" s="82">
        <v>9.59</v>
      </c>
      <c r="J40" s="82">
        <f t="shared" si="3"/>
        <v>17.57</v>
      </c>
      <c r="M40" s="157">
        <v>40130.572916666664</v>
      </c>
      <c r="N40" s="156">
        <f t="shared" ref="N40:N71" si="4">N39+T$41</f>
        <v>2.7027027027027026</v>
      </c>
      <c r="O40" s="82">
        <v>900</v>
      </c>
      <c r="P40" s="82">
        <v>39.362000000000002</v>
      </c>
      <c r="Q40" s="82">
        <v>14.801</v>
      </c>
      <c r="S40" s="82" t="s">
        <v>264</v>
      </c>
      <c r="T40" s="82">
        <v>74</v>
      </c>
    </row>
    <row r="41" spans="1:20">
      <c r="A41" s="82">
        <v>10</v>
      </c>
      <c r="B41" s="82">
        <f t="shared" si="0"/>
        <v>9.5</v>
      </c>
      <c r="C41" s="82">
        <v>11.23</v>
      </c>
      <c r="D41" s="82">
        <f t="shared" si="1"/>
        <v>15.93</v>
      </c>
      <c r="G41" s="82">
        <v>10</v>
      </c>
      <c r="H41" s="82">
        <f t="shared" si="2"/>
        <v>9.5</v>
      </c>
      <c r="I41" s="82">
        <v>11.25</v>
      </c>
      <c r="J41" s="82">
        <f t="shared" si="3"/>
        <v>15.91</v>
      </c>
      <c r="M41" s="157">
        <v>40130.583333333336</v>
      </c>
      <c r="N41" s="156">
        <f t="shared" si="4"/>
        <v>5.4054054054054053</v>
      </c>
      <c r="O41" s="82">
        <v>1800</v>
      </c>
      <c r="P41" s="82">
        <v>39.345999999999997</v>
      </c>
      <c r="Q41" s="82">
        <v>14.784999999999995</v>
      </c>
      <c r="S41" s="82" t="s">
        <v>263</v>
      </c>
      <c r="T41" s="82">
        <f>200/T40</f>
        <v>2.7027027027027026</v>
      </c>
    </row>
    <row r="42" spans="1:20">
      <c r="A42" s="82">
        <v>15</v>
      </c>
      <c r="B42" s="82">
        <f t="shared" si="0"/>
        <v>14.25</v>
      </c>
      <c r="C42" s="82">
        <v>11.17</v>
      </c>
      <c r="D42" s="82">
        <f t="shared" si="1"/>
        <v>15.99</v>
      </c>
      <c r="G42" s="82">
        <v>15</v>
      </c>
      <c r="H42" s="82">
        <f t="shared" si="2"/>
        <v>14.25</v>
      </c>
      <c r="I42" s="82">
        <v>10.88</v>
      </c>
      <c r="J42" s="82">
        <f t="shared" si="3"/>
        <v>16.28</v>
      </c>
      <c r="M42" s="157">
        <v>40130.59375</v>
      </c>
      <c r="N42" s="156">
        <f t="shared" si="4"/>
        <v>8.1081081081081088</v>
      </c>
      <c r="O42" s="82">
        <v>2700</v>
      </c>
      <c r="P42" s="82">
        <v>39.320999999999998</v>
      </c>
      <c r="Q42" s="82">
        <v>14.759999999999996</v>
      </c>
    </row>
    <row r="43" spans="1:20">
      <c r="A43" s="82">
        <v>20</v>
      </c>
      <c r="B43" s="82">
        <f t="shared" si="0"/>
        <v>19</v>
      </c>
      <c r="C43" s="82">
        <v>11.43</v>
      </c>
      <c r="D43" s="82">
        <f t="shared" si="1"/>
        <v>15.73</v>
      </c>
      <c r="G43" s="82">
        <v>20</v>
      </c>
      <c r="H43" s="82">
        <f t="shared" si="2"/>
        <v>19</v>
      </c>
      <c r="I43" s="82">
        <v>10.94</v>
      </c>
      <c r="J43" s="82">
        <f t="shared" si="3"/>
        <v>16.22</v>
      </c>
      <c r="M43" s="157">
        <v>40130.604166666664</v>
      </c>
      <c r="N43" s="156">
        <f t="shared" si="4"/>
        <v>10.810810810810811</v>
      </c>
      <c r="O43" s="82">
        <v>3600</v>
      </c>
      <c r="P43" s="82">
        <v>39.323999999999998</v>
      </c>
      <c r="Q43" s="82">
        <v>14.762999999999996</v>
      </c>
    </row>
    <row r="44" spans="1:20">
      <c r="A44" s="82">
        <v>25</v>
      </c>
      <c r="B44" s="82">
        <f t="shared" si="0"/>
        <v>23.75</v>
      </c>
      <c r="C44" s="82">
        <v>11.4</v>
      </c>
      <c r="D44" s="82">
        <f t="shared" si="1"/>
        <v>15.76</v>
      </c>
      <c r="G44" s="82">
        <v>25</v>
      </c>
      <c r="H44" s="82">
        <f t="shared" si="2"/>
        <v>23.75</v>
      </c>
      <c r="I44" s="82">
        <v>10.67</v>
      </c>
      <c r="J44" s="82">
        <f t="shared" si="3"/>
        <v>16.490000000000002</v>
      </c>
      <c r="M44" s="157">
        <v>40130.614583333336</v>
      </c>
      <c r="N44" s="156">
        <f t="shared" si="4"/>
        <v>13.513513513513512</v>
      </c>
      <c r="O44" s="82">
        <v>4500</v>
      </c>
      <c r="P44" s="82">
        <v>39.296999999999997</v>
      </c>
      <c r="Q44" s="82">
        <v>14.735999999999995</v>
      </c>
    </row>
    <row r="45" spans="1:20">
      <c r="A45" s="82">
        <v>30</v>
      </c>
      <c r="B45" s="82">
        <f t="shared" si="0"/>
        <v>28.5</v>
      </c>
      <c r="C45" s="82">
        <v>11.2</v>
      </c>
      <c r="D45" s="82">
        <f t="shared" si="1"/>
        <v>15.96</v>
      </c>
      <c r="G45" s="82">
        <v>30</v>
      </c>
      <c r="H45" s="82">
        <f t="shared" si="2"/>
        <v>28.5</v>
      </c>
      <c r="I45" s="82">
        <v>10.8</v>
      </c>
      <c r="J45" s="82">
        <f t="shared" si="3"/>
        <v>16.36</v>
      </c>
      <c r="M45" s="157">
        <v>40130.625</v>
      </c>
      <c r="N45" s="156">
        <f t="shared" si="4"/>
        <v>16.216216216216214</v>
      </c>
      <c r="O45" s="82">
        <v>5400</v>
      </c>
      <c r="P45" s="82">
        <v>39.274000000000001</v>
      </c>
      <c r="Q45" s="82">
        <v>14.712999999999999</v>
      </c>
    </row>
    <row r="46" spans="1:20">
      <c r="A46" s="82">
        <v>35</v>
      </c>
      <c r="B46" s="82">
        <f t="shared" si="0"/>
        <v>33.25</v>
      </c>
      <c r="C46" s="82">
        <v>11.45</v>
      </c>
      <c r="D46" s="82">
        <f t="shared" si="1"/>
        <v>15.71</v>
      </c>
      <c r="G46" s="82">
        <v>35</v>
      </c>
      <c r="H46" s="82">
        <f t="shared" si="2"/>
        <v>33.25</v>
      </c>
      <c r="I46" s="82">
        <v>11.07</v>
      </c>
      <c r="J46" s="82">
        <f t="shared" si="3"/>
        <v>16.09</v>
      </c>
      <c r="M46" s="157">
        <v>40130.635416666664</v>
      </c>
      <c r="N46" s="156">
        <f t="shared" si="4"/>
        <v>18.918918918918916</v>
      </c>
      <c r="O46" s="82">
        <v>6300</v>
      </c>
      <c r="P46" s="82">
        <v>39.249000000000002</v>
      </c>
      <c r="Q46" s="82">
        <v>14.688000000000001</v>
      </c>
    </row>
    <row r="47" spans="1:20">
      <c r="A47" s="82">
        <v>40</v>
      </c>
      <c r="B47" s="82">
        <f t="shared" si="0"/>
        <v>38</v>
      </c>
      <c r="C47" s="82">
        <v>12.1</v>
      </c>
      <c r="D47" s="82">
        <f t="shared" si="1"/>
        <v>15.06</v>
      </c>
      <c r="E47" s="82" t="s">
        <v>30</v>
      </c>
      <c r="G47" s="82">
        <v>40</v>
      </c>
      <c r="H47" s="82">
        <f t="shared" si="2"/>
        <v>38</v>
      </c>
      <c r="I47" s="82">
        <v>11.82</v>
      </c>
      <c r="J47" s="82">
        <f t="shared" si="3"/>
        <v>15.34</v>
      </c>
      <c r="K47" s="82" t="s">
        <v>30</v>
      </c>
      <c r="M47" s="157">
        <v>40130.645833333336</v>
      </c>
      <c r="N47" s="156">
        <f t="shared" si="4"/>
        <v>21.621621621621617</v>
      </c>
      <c r="O47" s="82">
        <v>7200</v>
      </c>
      <c r="P47" s="82">
        <v>39.235999999999997</v>
      </c>
      <c r="Q47" s="82">
        <v>14.674999999999995</v>
      </c>
    </row>
    <row r="48" spans="1:20">
      <c r="A48" s="82">
        <v>45</v>
      </c>
      <c r="B48" s="82">
        <f t="shared" si="0"/>
        <v>42.75</v>
      </c>
      <c r="C48" s="82">
        <v>11.8</v>
      </c>
      <c r="D48" s="82">
        <f t="shared" si="1"/>
        <v>15.36</v>
      </c>
      <c r="G48" s="82">
        <v>45</v>
      </c>
      <c r="H48" s="82">
        <f t="shared" si="2"/>
        <v>42.75</v>
      </c>
      <c r="I48" s="82">
        <v>11.5</v>
      </c>
      <c r="J48" s="82">
        <f t="shared" si="3"/>
        <v>15.66</v>
      </c>
      <c r="M48" s="157">
        <v>40130.65625</v>
      </c>
      <c r="N48" s="156">
        <f t="shared" si="4"/>
        <v>24.324324324324319</v>
      </c>
      <c r="O48" s="82">
        <v>8100</v>
      </c>
      <c r="P48" s="82">
        <v>39.213999999999999</v>
      </c>
      <c r="Q48" s="82">
        <v>14.652999999999997</v>
      </c>
    </row>
    <row r="49" spans="1:17">
      <c r="A49" s="82">
        <v>50</v>
      </c>
      <c r="B49" s="82">
        <f t="shared" si="0"/>
        <v>47.5</v>
      </c>
      <c r="C49" s="82">
        <v>11.4</v>
      </c>
      <c r="D49" s="82">
        <f t="shared" si="1"/>
        <v>15.76</v>
      </c>
      <c r="G49" s="82">
        <v>50</v>
      </c>
      <c r="H49" s="82">
        <f t="shared" si="2"/>
        <v>47.5</v>
      </c>
      <c r="I49" s="82">
        <v>11.2</v>
      </c>
      <c r="J49" s="82">
        <f t="shared" si="3"/>
        <v>15.96</v>
      </c>
      <c r="M49" s="157">
        <v>40130.666666666664</v>
      </c>
      <c r="N49" s="156">
        <f t="shared" si="4"/>
        <v>27.027027027027021</v>
      </c>
      <c r="O49" s="82">
        <v>9000</v>
      </c>
      <c r="P49" s="82">
        <v>39.183999999999997</v>
      </c>
      <c r="Q49" s="82">
        <v>14.622999999999996</v>
      </c>
    </row>
    <row r="50" spans="1:17">
      <c r="A50" s="82">
        <v>55</v>
      </c>
      <c r="B50" s="82">
        <f t="shared" si="0"/>
        <v>52.25</v>
      </c>
      <c r="C50" s="82">
        <v>11.6</v>
      </c>
      <c r="D50" s="82">
        <f t="shared" si="1"/>
        <v>15.56</v>
      </c>
      <c r="G50" s="82">
        <v>55</v>
      </c>
      <c r="H50" s="82">
        <f t="shared" si="2"/>
        <v>52.25</v>
      </c>
      <c r="I50" s="82">
        <v>10.44</v>
      </c>
      <c r="J50" s="82">
        <f t="shared" si="3"/>
        <v>16.72</v>
      </c>
      <c r="M50" s="157">
        <v>40130.677083333336</v>
      </c>
      <c r="N50" s="156">
        <f t="shared" si="4"/>
        <v>29.729729729729723</v>
      </c>
      <c r="O50" s="82">
        <v>9900</v>
      </c>
      <c r="P50" s="82">
        <v>39.173999999999999</v>
      </c>
      <c r="Q50" s="82">
        <v>14.612999999999998</v>
      </c>
    </row>
    <row r="51" spans="1:17">
      <c r="A51" s="82">
        <v>60</v>
      </c>
      <c r="B51" s="82">
        <f t="shared" si="0"/>
        <v>57</v>
      </c>
      <c r="C51" s="82">
        <v>11.5</v>
      </c>
      <c r="D51" s="82">
        <f t="shared" si="1"/>
        <v>15.66</v>
      </c>
      <c r="G51" s="82">
        <v>60</v>
      </c>
      <c r="H51" s="82">
        <f t="shared" si="2"/>
        <v>57</v>
      </c>
      <c r="I51" s="82">
        <v>10.41</v>
      </c>
      <c r="J51" s="82">
        <f t="shared" si="3"/>
        <v>16.75</v>
      </c>
      <c r="M51" s="157">
        <v>40130.6875</v>
      </c>
      <c r="N51" s="156">
        <f t="shared" si="4"/>
        <v>32.432432432432428</v>
      </c>
      <c r="O51" s="82">
        <v>10800</v>
      </c>
      <c r="P51" s="82">
        <v>39.161000000000001</v>
      </c>
      <c r="Q51" s="82">
        <v>14.6</v>
      </c>
    </row>
    <row r="52" spans="1:17">
      <c r="A52" s="82">
        <v>65</v>
      </c>
      <c r="B52" s="82">
        <f t="shared" si="0"/>
        <v>61.75</v>
      </c>
      <c r="C52" s="82">
        <v>12.1</v>
      </c>
      <c r="D52" s="82">
        <f t="shared" si="1"/>
        <v>15.06</v>
      </c>
      <c r="G52" s="82">
        <v>65</v>
      </c>
      <c r="H52" s="82">
        <f t="shared" si="2"/>
        <v>61.75</v>
      </c>
      <c r="I52" s="82">
        <v>11.34</v>
      </c>
      <c r="J52" s="82">
        <f t="shared" si="3"/>
        <v>15.82</v>
      </c>
      <c r="M52" s="157">
        <v>40130.697916666664</v>
      </c>
      <c r="N52" s="156">
        <f t="shared" si="4"/>
        <v>35.13513513513513</v>
      </c>
      <c r="O52" s="82">
        <v>11700</v>
      </c>
      <c r="P52" s="82">
        <v>39.161000000000001</v>
      </c>
      <c r="Q52" s="82">
        <v>14.6</v>
      </c>
    </row>
    <row r="53" spans="1:17">
      <c r="A53" s="82">
        <v>70</v>
      </c>
      <c r="B53" s="82">
        <f t="shared" si="0"/>
        <v>66.5</v>
      </c>
      <c r="C53" s="82">
        <v>12.5</v>
      </c>
      <c r="D53" s="82">
        <f t="shared" si="1"/>
        <v>14.66</v>
      </c>
      <c r="E53" s="82" t="s">
        <v>12</v>
      </c>
      <c r="G53" s="82">
        <v>70</v>
      </c>
      <c r="H53" s="82">
        <f t="shared" si="2"/>
        <v>66.5</v>
      </c>
      <c r="I53" s="82">
        <v>11.88</v>
      </c>
      <c r="J53" s="82">
        <f t="shared" si="3"/>
        <v>15.28</v>
      </c>
      <c r="M53" s="157">
        <v>40130.708333333336</v>
      </c>
      <c r="N53" s="156">
        <f t="shared" si="4"/>
        <v>37.837837837837832</v>
      </c>
      <c r="O53" s="82">
        <v>12600</v>
      </c>
      <c r="P53" s="82">
        <v>39.136000000000003</v>
      </c>
      <c r="Q53" s="82">
        <v>14.575000000000001</v>
      </c>
    </row>
    <row r="54" spans="1:17">
      <c r="A54" s="82">
        <v>75</v>
      </c>
      <c r="B54" s="82">
        <f t="shared" si="0"/>
        <v>71.25</v>
      </c>
      <c r="C54" s="82">
        <v>13.6</v>
      </c>
      <c r="D54" s="82">
        <f t="shared" si="1"/>
        <v>13.56</v>
      </c>
      <c r="G54" s="82">
        <v>72.5</v>
      </c>
      <c r="H54" s="82">
        <f t="shared" si="2"/>
        <v>68.875</v>
      </c>
      <c r="I54" s="82">
        <v>12.1</v>
      </c>
      <c r="J54" s="82">
        <f t="shared" si="3"/>
        <v>15.06</v>
      </c>
      <c r="K54" s="82" t="s">
        <v>32</v>
      </c>
      <c r="M54" s="157">
        <v>40130.71875</v>
      </c>
      <c r="N54" s="156">
        <f t="shared" si="4"/>
        <v>40.540540540540533</v>
      </c>
      <c r="O54" s="82">
        <v>13500</v>
      </c>
      <c r="P54" s="82">
        <v>39.106000000000002</v>
      </c>
      <c r="Q54" s="82">
        <v>14.545</v>
      </c>
    </row>
    <row r="55" spans="1:17">
      <c r="A55" s="82">
        <v>80</v>
      </c>
      <c r="B55" s="82">
        <f t="shared" si="0"/>
        <v>76</v>
      </c>
      <c r="C55" s="82">
        <v>14.9</v>
      </c>
      <c r="D55" s="82">
        <f t="shared" si="1"/>
        <v>12.26</v>
      </c>
      <c r="G55" s="82">
        <v>80</v>
      </c>
      <c r="H55" s="82">
        <f t="shared" si="2"/>
        <v>76</v>
      </c>
      <c r="I55" s="82">
        <v>14.65</v>
      </c>
      <c r="J55" s="82">
        <f t="shared" si="3"/>
        <v>12.51</v>
      </c>
      <c r="M55" s="157">
        <v>40130.729166666664</v>
      </c>
      <c r="N55" s="156">
        <f t="shared" si="4"/>
        <v>43.243243243243235</v>
      </c>
      <c r="O55" s="82">
        <v>14400</v>
      </c>
      <c r="P55" s="82">
        <v>39.107999999999997</v>
      </c>
      <c r="Q55" s="82">
        <v>14.546999999999995</v>
      </c>
    </row>
    <row r="56" spans="1:17">
      <c r="A56" s="82">
        <v>85</v>
      </c>
      <c r="B56" s="82">
        <f t="shared" si="0"/>
        <v>80.75</v>
      </c>
      <c r="C56" s="82">
        <v>16.600000000000001</v>
      </c>
      <c r="D56" s="82">
        <f t="shared" si="1"/>
        <v>10.559999999999999</v>
      </c>
      <c r="G56" s="82">
        <v>85</v>
      </c>
      <c r="H56" s="82">
        <f t="shared" si="2"/>
        <v>80.75</v>
      </c>
      <c r="I56" s="82">
        <v>15.98</v>
      </c>
      <c r="J56" s="82">
        <f t="shared" si="3"/>
        <v>11.18</v>
      </c>
      <c r="K56" s="82" t="s">
        <v>30</v>
      </c>
      <c r="M56" s="157">
        <v>40130.739583333336</v>
      </c>
      <c r="N56" s="156">
        <f t="shared" si="4"/>
        <v>45.945945945945937</v>
      </c>
      <c r="O56" s="82">
        <v>15300</v>
      </c>
      <c r="P56" s="82">
        <v>39.085999999999999</v>
      </c>
      <c r="Q56" s="82">
        <v>14.524999999999997</v>
      </c>
    </row>
    <row r="57" spans="1:17">
      <c r="A57" s="82">
        <v>90</v>
      </c>
      <c r="B57" s="82">
        <f t="shared" si="0"/>
        <v>85.5</v>
      </c>
      <c r="C57" s="82">
        <v>17.100000000000001</v>
      </c>
      <c r="D57" s="82">
        <f t="shared" si="1"/>
        <v>10.059999999999999</v>
      </c>
      <c r="G57" s="82">
        <v>90</v>
      </c>
      <c r="H57" s="82">
        <f t="shared" si="2"/>
        <v>85.5</v>
      </c>
      <c r="I57" s="82">
        <v>16.7</v>
      </c>
      <c r="J57" s="82">
        <f t="shared" si="3"/>
        <v>10.46</v>
      </c>
      <c r="M57" s="157">
        <v>40130.75</v>
      </c>
      <c r="N57" s="156">
        <f t="shared" si="4"/>
        <v>48.648648648648638</v>
      </c>
      <c r="O57" s="82">
        <v>16200</v>
      </c>
      <c r="P57" s="82">
        <v>39.088000000000001</v>
      </c>
      <c r="Q57" s="82">
        <v>14.526999999999999</v>
      </c>
    </row>
    <row r="58" spans="1:17">
      <c r="A58" s="82">
        <v>95</v>
      </c>
      <c r="B58" s="82">
        <f t="shared" si="0"/>
        <v>90.25</v>
      </c>
      <c r="C58" s="82">
        <v>18.2</v>
      </c>
      <c r="D58" s="82">
        <f t="shared" si="1"/>
        <v>8.9600000000000009</v>
      </c>
      <c r="G58" s="82">
        <v>95</v>
      </c>
      <c r="H58" s="82">
        <f t="shared" si="2"/>
        <v>90.25</v>
      </c>
      <c r="I58" s="82">
        <v>17.63</v>
      </c>
      <c r="J58" s="82">
        <f t="shared" si="3"/>
        <v>9.5300000000000011</v>
      </c>
      <c r="M58" s="157">
        <v>40130.760416666664</v>
      </c>
      <c r="N58" s="156">
        <f t="shared" si="4"/>
        <v>51.35135135135134</v>
      </c>
      <c r="O58" s="82">
        <v>17100</v>
      </c>
      <c r="P58" s="82">
        <v>39.055</v>
      </c>
      <c r="Q58" s="82">
        <v>14.493999999999998</v>
      </c>
    </row>
    <row r="59" spans="1:17">
      <c r="A59" s="82">
        <v>100</v>
      </c>
      <c r="B59" s="82">
        <f t="shared" si="0"/>
        <v>95</v>
      </c>
      <c r="C59" s="82">
        <v>19.8</v>
      </c>
      <c r="D59" s="82">
        <f t="shared" si="1"/>
        <v>7.3599999999999994</v>
      </c>
      <c r="G59" s="82">
        <v>100</v>
      </c>
      <c r="H59" s="82">
        <f t="shared" si="2"/>
        <v>95</v>
      </c>
      <c r="I59" s="82">
        <v>19.12</v>
      </c>
      <c r="J59" s="82">
        <f t="shared" si="3"/>
        <v>8.0399999999999991</v>
      </c>
      <c r="M59" s="157">
        <v>40130.770833333336</v>
      </c>
      <c r="N59" s="156">
        <f t="shared" si="4"/>
        <v>54.054054054054042</v>
      </c>
      <c r="O59" s="82">
        <v>18000</v>
      </c>
      <c r="P59" s="82">
        <v>39.045000000000002</v>
      </c>
      <c r="Q59" s="82">
        <v>14.484</v>
      </c>
    </row>
    <row r="60" spans="1:17">
      <c r="A60" s="82">
        <v>105</v>
      </c>
      <c r="B60" s="82">
        <f t="shared" si="0"/>
        <v>99.75</v>
      </c>
      <c r="C60" s="82">
        <v>21.7</v>
      </c>
      <c r="D60" s="82">
        <f t="shared" si="1"/>
        <v>5.4600000000000009</v>
      </c>
      <c r="G60" s="82">
        <v>105</v>
      </c>
      <c r="H60" s="82">
        <f t="shared" si="2"/>
        <v>99.75</v>
      </c>
      <c r="I60" s="82">
        <v>20.6</v>
      </c>
      <c r="J60" s="82">
        <f t="shared" si="3"/>
        <v>6.5599999999999987</v>
      </c>
      <c r="M60" s="157">
        <v>40130.78125</v>
      </c>
      <c r="N60" s="156">
        <f t="shared" si="4"/>
        <v>56.756756756756744</v>
      </c>
      <c r="O60" s="82">
        <v>18900</v>
      </c>
      <c r="P60" s="82">
        <v>39.015000000000001</v>
      </c>
      <c r="Q60" s="82">
        <v>14.453999999999999</v>
      </c>
    </row>
    <row r="61" spans="1:17">
      <c r="A61" s="82">
        <v>110</v>
      </c>
      <c r="B61" s="82">
        <f t="shared" si="0"/>
        <v>104.5</v>
      </c>
      <c r="C61" s="82">
        <v>23.5</v>
      </c>
      <c r="D61" s="82">
        <f t="shared" si="1"/>
        <v>3.66</v>
      </c>
      <c r="G61" s="82">
        <v>110</v>
      </c>
      <c r="H61" s="82">
        <f t="shared" si="2"/>
        <v>104.5</v>
      </c>
      <c r="I61" s="82">
        <v>22.5</v>
      </c>
      <c r="J61" s="82">
        <f t="shared" si="3"/>
        <v>4.66</v>
      </c>
      <c r="M61" s="157">
        <v>40130.791666666664</v>
      </c>
      <c r="N61" s="156">
        <f t="shared" si="4"/>
        <v>59.459459459459445</v>
      </c>
      <c r="O61" s="82">
        <v>19800</v>
      </c>
      <c r="P61" s="82">
        <v>39.005000000000003</v>
      </c>
      <c r="Q61" s="82">
        <v>14.444000000000001</v>
      </c>
    </row>
    <row r="62" spans="1:17">
      <c r="A62" s="82">
        <v>115</v>
      </c>
      <c r="B62" s="82">
        <f t="shared" si="0"/>
        <v>109.25</v>
      </c>
      <c r="C62" s="82">
        <v>24.3</v>
      </c>
      <c r="D62" s="82">
        <f t="shared" si="1"/>
        <v>2.8599999999999994</v>
      </c>
      <c r="G62" s="82">
        <v>115</v>
      </c>
      <c r="H62" s="82">
        <f t="shared" si="2"/>
        <v>109.25</v>
      </c>
      <c r="I62" s="82">
        <v>23.65</v>
      </c>
      <c r="J62" s="82">
        <f t="shared" si="3"/>
        <v>3.5100000000000016</v>
      </c>
      <c r="M62" s="157">
        <v>40130.802083333336</v>
      </c>
      <c r="N62" s="156">
        <f t="shared" si="4"/>
        <v>62.162162162162147</v>
      </c>
      <c r="O62" s="82">
        <v>20700</v>
      </c>
      <c r="P62" s="82">
        <v>38.997999999999998</v>
      </c>
      <c r="Q62" s="82">
        <v>14.436999999999996</v>
      </c>
    </row>
    <row r="63" spans="1:17">
      <c r="A63" s="82">
        <v>120</v>
      </c>
      <c r="B63" s="82">
        <f t="shared" si="0"/>
        <v>114</v>
      </c>
      <c r="C63" s="82">
        <v>24.3</v>
      </c>
      <c r="D63" s="82">
        <f t="shared" si="1"/>
        <v>2.8599999999999994</v>
      </c>
      <c r="G63" s="82">
        <v>120</v>
      </c>
      <c r="H63" s="82">
        <f t="shared" si="2"/>
        <v>114</v>
      </c>
      <c r="I63" s="82">
        <v>23.83</v>
      </c>
      <c r="J63" s="82">
        <f t="shared" si="3"/>
        <v>3.3300000000000018</v>
      </c>
      <c r="M63" s="157">
        <v>40130.8125</v>
      </c>
      <c r="N63" s="156">
        <f t="shared" si="4"/>
        <v>64.864864864864856</v>
      </c>
      <c r="O63" s="82">
        <v>21600</v>
      </c>
      <c r="P63" s="82">
        <v>38.962000000000003</v>
      </c>
      <c r="Q63" s="82">
        <v>14.401000000000002</v>
      </c>
    </row>
    <row r="64" spans="1:17">
      <c r="A64" s="82">
        <v>125</v>
      </c>
      <c r="B64" s="82">
        <f t="shared" si="0"/>
        <v>118.75</v>
      </c>
      <c r="C64" s="82">
        <v>24.7</v>
      </c>
      <c r="D64" s="82">
        <f t="shared" si="1"/>
        <v>2.4600000000000009</v>
      </c>
      <c r="E64" s="82" t="s">
        <v>30</v>
      </c>
      <c r="G64" s="82">
        <v>125</v>
      </c>
      <c r="H64" s="82">
        <f t="shared" si="2"/>
        <v>118.75</v>
      </c>
      <c r="I64" s="82">
        <v>24.35</v>
      </c>
      <c r="J64" s="82">
        <f t="shared" si="3"/>
        <v>2.8099999999999987</v>
      </c>
      <c r="K64" s="82" t="s">
        <v>30</v>
      </c>
      <c r="M64" s="157">
        <v>40130.822916666664</v>
      </c>
      <c r="N64" s="156">
        <f t="shared" si="4"/>
        <v>67.567567567567565</v>
      </c>
      <c r="O64" s="82">
        <v>22500</v>
      </c>
      <c r="P64" s="82">
        <v>38.954999999999998</v>
      </c>
      <c r="Q64" s="82">
        <v>14.393999999999997</v>
      </c>
    </row>
    <row r="65" spans="1:17">
      <c r="A65" s="82">
        <v>130</v>
      </c>
      <c r="B65" s="82">
        <f t="shared" si="0"/>
        <v>123.5</v>
      </c>
      <c r="C65" s="82">
        <v>24.4</v>
      </c>
      <c r="D65" s="82">
        <f t="shared" si="1"/>
        <v>2.7600000000000016</v>
      </c>
      <c r="G65" s="82">
        <v>130</v>
      </c>
      <c r="H65" s="82">
        <f t="shared" si="2"/>
        <v>123.5</v>
      </c>
      <c r="I65" s="82">
        <v>23.05</v>
      </c>
      <c r="J65" s="82">
        <f t="shared" si="3"/>
        <v>4.1099999999999994</v>
      </c>
      <c r="M65" s="157">
        <v>40130.833333333336</v>
      </c>
      <c r="N65" s="156">
        <f t="shared" si="4"/>
        <v>70.270270270270274</v>
      </c>
      <c r="O65" s="82">
        <v>23400</v>
      </c>
      <c r="P65" s="82">
        <v>38.945</v>
      </c>
      <c r="Q65" s="82">
        <v>14.383999999999999</v>
      </c>
    </row>
    <row r="66" spans="1:17">
      <c r="A66" s="82">
        <v>135</v>
      </c>
      <c r="B66" s="82">
        <f t="shared" si="0"/>
        <v>128.25</v>
      </c>
      <c r="C66" s="82">
        <v>24.1</v>
      </c>
      <c r="D66" s="82">
        <f t="shared" si="1"/>
        <v>3.0599999999999987</v>
      </c>
      <c r="G66" s="82">
        <v>135</v>
      </c>
      <c r="H66" s="82">
        <f t="shared" si="2"/>
        <v>128.25</v>
      </c>
      <c r="I66" s="82">
        <v>22.34</v>
      </c>
      <c r="J66" s="82">
        <f t="shared" si="3"/>
        <v>4.82</v>
      </c>
      <c r="M66" s="157">
        <v>40130.84375</v>
      </c>
      <c r="N66" s="156">
        <f t="shared" si="4"/>
        <v>72.972972972972983</v>
      </c>
      <c r="O66" s="82">
        <v>24300</v>
      </c>
      <c r="P66" s="82">
        <v>38.929000000000002</v>
      </c>
      <c r="Q66" s="82">
        <v>14.368</v>
      </c>
    </row>
    <row r="67" spans="1:17">
      <c r="A67" s="82">
        <v>140</v>
      </c>
      <c r="B67" s="82">
        <f t="shared" si="0"/>
        <v>133</v>
      </c>
      <c r="C67" s="82">
        <v>23.5</v>
      </c>
      <c r="D67" s="82">
        <f t="shared" si="1"/>
        <v>3.66</v>
      </c>
      <c r="G67" s="82">
        <v>140</v>
      </c>
      <c r="H67" s="82">
        <f t="shared" si="2"/>
        <v>133</v>
      </c>
      <c r="I67" s="82">
        <v>22.22</v>
      </c>
      <c r="J67" s="82">
        <f t="shared" si="3"/>
        <v>4.9400000000000013</v>
      </c>
      <c r="M67" s="157">
        <v>40130.854166666664</v>
      </c>
      <c r="N67" s="156">
        <f t="shared" si="4"/>
        <v>75.675675675675691</v>
      </c>
      <c r="O67" s="82">
        <v>25200</v>
      </c>
      <c r="P67" s="82">
        <v>38.929000000000002</v>
      </c>
      <c r="Q67" s="82">
        <v>14.368</v>
      </c>
    </row>
    <row r="68" spans="1:17">
      <c r="A68" s="82">
        <v>145</v>
      </c>
      <c r="B68" s="82">
        <f t="shared" si="0"/>
        <v>137.75</v>
      </c>
      <c r="C68" s="82">
        <v>22.1</v>
      </c>
      <c r="D68" s="82">
        <f t="shared" si="1"/>
        <v>5.0599999999999987</v>
      </c>
      <c r="G68" s="82">
        <v>145</v>
      </c>
      <c r="H68" s="82">
        <f t="shared" si="2"/>
        <v>137.75</v>
      </c>
      <c r="I68" s="82">
        <v>21.83</v>
      </c>
      <c r="J68" s="82">
        <f t="shared" si="3"/>
        <v>5.3300000000000018</v>
      </c>
      <c r="M68" s="157">
        <v>40130.864583333336</v>
      </c>
      <c r="N68" s="156">
        <f t="shared" si="4"/>
        <v>78.3783783783784</v>
      </c>
      <c r="O68" s="82">
        <v>26100</v>
      </c>
      <c r="P68" s="82">
        <v>38.908999999999999</v>
      </c>
      <c r="Q68" s="82">
        <v>14.347999999999997</v>
      </c>
    </row>
    <row r="69" spans="1:17">
      <c r="A69" s="82">
        <v>150</v>
      </c>
      <c r="B69" s="82">
        <f t="shared" si="0"/>
        <v>142.5</v>
      </c>
      <c r="C69" s="82">
        <v>21.2</v>
      </c>
      <c r="D69" s="82">
        <f t="shared" si="1"/>
        <v>5.9600000000000009</v>
      </c>
      <c r="G69" s="82">
        <v>150</v>
      </c>
      <c r="H69" s="82">
        <f t="shared" si="2"/>
        <v>142.5</v>
      </c>
      <c r="I69" s="82">
        <v>21.97</v>
      </c>
      <c r="J69" s="82">
        <f t="shared" si="3"/>
        <v>5.1900000000000013</v>
      </c>
      <c r="M69" s="157">
        <v>40130.875</v>
      </c>
      <c r="N69" s="156">
        <f t="shared" si="4"/>
        <v>81.081081081081109</v>
      </c>
      <c r="O69" s="82">
        <v>27000</v>
      </c>
      <c r="P69" s="82">
        <v>38.893999999999998</v>
      </c>
      <c r="Q69" s="82">
        <v>14.332999999999997</v>
      </c>
    </row>
    <row r="70" spans="1:17">
      <c r="A70" s="82">
        <v>155</v>
      </c>
      <c r="B70" s="82">
        <f t="shared" si="0"/>
        <v>147.25</v>
      </c>
      <c r="C70" s="82">
        <v>20.2</v>
      </c>
      <c r="D70" s="82">
        <f t="shared" si="1"/>
        <v>6.9600000000000009</v>
      </c>
      <c r="G70" s="82">
        <v>155</v>
      </c>
      <c r="H70" s="82">
        <f t="shared" si="2"/>
        <v>147.25</v>
      </c>
      <c r="I70" s="82">
        <v>21.25</v>
      </c>
      <c r="J70" s="82">
        <f t="shared" si="3"/>
        <v>5.91</v>
      </c>
      <c r="M70" s="157">
        <v>40130.885416666664</v>
      </c>
      <c r="N70" s="156">
        <f t="shared" si="4"/>
        <v>83.783783783783818</v>
      </c>
      <c r="O70" s="82">
        <v>27900</v>
      </c>
      <c r="P70" s="82">
        <v>38.877000000000002</v>
      </c>
      <c r="Q70" s="82">
        <v>14.316000000000001</v>
      </c>
    </row>
    <row r="71" spans="1:17">
      <c r="A71" s="82">
        <v>160</v>
      </c>
      <c r="B71" s="82">
        <f t="shared" si="0"/>
        <v>152</v>
      </c>
      <c r="C71" s="82">
        <v>20.399999999999999</v>
      </c>
      <c r="D71" s="82">
        <f t="shared" si="1"/>
        <v>6.7600000000000016</v>
      </c>
      <c r="G71" s="82">
        <v>160</v>
      </c>
      <c r="H71" s="82">
        <f t="shared" si="2"/>
        <v>152</v>
      </c>
      <c r="I71" s="82">
        <v>20.67</v>
      </c>
      <c r="J71" s="82">
        <f t="shared" si="3"/>
        <v>6.4899999999999984</v>
      </c>
      <c r="M71" s="157">
        <v>40130.895833333336</v>
      </c>
      <c r="N71" s="156">
        <f t="shared" si="4"/>
        <v>86.486486486486527</v>
      </c>
      <c r="O71" s="82">
        <v>28800</v>
      </c>
      <c r="P71" s="82">
        <v>38.835999999999999</v>
      </c>
      <c r="Q71" s="82">
        <v>14.274999999999997</v>
      </c>
    </row>
    <row r="72" spans="1:17">
      <c r="A72" s="82">
        <v>165</v>
      </c>
      <c r="B72" s="82">
        <f t="shared" si="0"/>
        <v>156.75</v>
      </c>
      <c r="C72" s="82">
        <v>21.2</v>
      </c>
      <c r="D72" s="82">
        <f t="shared" si="1"/>
        <v>5.9600000000000009</v>
      </c>
      <c r="E72" s="82" t="s">
        <v>30</v>
      </c>
      <c r="G72" s="82">
        <v>165</v>
      </c>
      <c r="H72" s="82">
        <f t="shared" si="2"/>
        <v>156.75</v>
      </c>
      <c r="I72" s="82">
        <v>20.100000000000001</v>
      </c>
      <c r="J72" s="82">
        <f t="shared" si="3"/>
        <v>7.0599999999999987</v>
      </c>
      <c r="K72" s="82" t="s">
        <v>30</v>
      </c>
      <c r="M72" s="157">
        <v>40130.90625</v>
      </c>
      <c r="N72" s="156">
        <f t="shared" ref="N72:N103" si="5">N71+T$41</f>
        <v>89.189189189189236</v>
      </c>
      <c r="O72" s="82">
        <v>29700</v>
      </c>
      <c r="P72" s="82">
        <v>38.826999999999998</v>
      </c>
      <c r="Q72" s="82">
        <v>14.265999999999996</v>
      </c>
    </row>
    <row r="73" spans="1:17">
      <c r="A73" s="82">
        <v>170</v>
      </c>
      <c r="B73" s="82">
        <f t="shared" si="0"/>
        <v>161.5</v>
      </c>
      <c r="C73" s="82">
        <v>19.05</v>
      </c>
      <c r="D73" s="82">
        <f t="shared" si="1"/>
        <v>8.11</v>
      </c>
      <c r="G73" s="82">
        <v>170</v>
      </c>
      <c r="H73" s="82">
        <f t="shared" si="2"/>
        <v>161.5</v>
      </c>
      <c r="I73" s="82">
        <v>18.850000000000001</v>
      </c>
      <c r="J73" s="82">
        <f t="shared" si="3"/>
        <v>8.3099999999999987</v>
      </c>
      <c r="M73" s="157">
        <v>40130.916666666664</v>
      </c>
      <c r="N73" s="156">
        <f t="shared" si="5"/>
        <v>91.891891891891945</v>
      </c>
      <c r="O73" s="82">
        <v>30600</v>
      </c>
      <c r="P73" s="82">
        <v>38.817</v>
      </c>
      <c r="Q73" s="82">
        <v>14.255999999999998</v>
      </c>
    </row>
    <row r="74" spans="1:17">
      <c r="A74" s="82">
        <v>175</v>
      </c>
      <c r="B74" s="82">
        <f t="shared" si="0"/>
        <v>166.25</v>
      </c>
      <c r="C74" s="82">
        <v>17.600000000000001</v>
      </c>
      <c r="D74" s="82">
        <f t="shared" si="1"/>
        <v>9.5599999999999987</v>
      </c>
      <c r="G74" s="82">
        <v>175</v>
      </c>
      <c r="H74" s="82">
        <f t="shared" si="2"/>
        <v>166.25</v>
      </c>
      <c r="I74" s="82">
        <v>17.399999999999999</v>
      </c>
      <c r="J74" s="82">
        <f t="shared" si="3"/>
        <v>9.7600000000000016</v>
      </c>
      <c r="M74" s="157">
        <v>40130.927083333336</v>
      </c>
      <c r="N74" s="156">
        <f t="shared" si="5"/>
        <v>94.594594594594653</v>
      </c>
      <c r="O74" s="82">
        <v>31500</v>
      </c>
      <c r="P74" s="82">
        <v>38.805999999999997</v>
      </c>
      <c r="Q74" s="82">
        <v>14.244999999999996</v>
      </c>
    </row>
    <row r="75" spans="1:17">
      <c r="A75" s="82">
        <v>180</v>
      </c>
      <c r="B75" s="82">
        <f t="shared" si="0"/>
        <v>171</v>
      </c>
      <c r="C75" s="82">
        <v>15.8</v>
      </c>
      <c r="D75" s="82">
        <f t="shared" si="1"/>
        <v>11.36</v>
      </c>
      <c r="G75" s="82">
        <v>180</v>
      </c>
      <c r="H75" s="82">
        <f t="shared" si="2"/>
        <v>171</v>
      </c>
      <c r="I75" s="82">
        <v>15.8</v>
      </c>
      <c r="J75" s="82">
        <f t="shared" si="3"/>
        <v>11.36</v>
      </c>
      <c r="M75" s="157">
        <v>40130.9375</v>
      </c>
      <c r="N75" s="156">
        <f t="shared" si="5"/>
        <v>97.297297297297362</v>
      </c>
      <c r="O75" s="82">
        <v>32400</v>
      </c>
      <c r="P75" s="82">
        <v>38.792999999999999</v>
      </c>
      <c r="Q75" s="82">
        <v>14.231999999999998</v>
      </c>
    </row>
    <row r="76" spans="1:17">
      <c r="A76" s="82">
        <v>185</v>
      </c>
      <c r="B76" s="82">
        <f t="shared" si="0"/>
        <v>175.75</v>
      </c>
      <c r="C76" s="82">
        <v>14.2</v>
      </c>
      <c r="D76" s="82">
        <f t="shared" si="1"/>
        <v>12.96</v>
      </c>
      <c r="G76" s="82">
        <v>185</v>
      </c>
      <c r="H76" s="82">
        <f t="shared" si="2"/>
        <v>175.75</v>
      </c>
      <c r="I76" s="82">
        <v>14.63</v>
      </c>
      <c r="J76" s="82">
        <f t="shared" si="3"/>
        <v>12.53</v>
      </c>
      <c r="M76" s="157">
        <v>40130.947916666664</v>
      </c>
      <c r="N76" s="156">
        <f t="shared" si="5"/>
        <v>100.00000000000007</v>
      </c>
      <c r="O76" s="82">
        <v>33300</v>
      </c>
      <c r="P76" s="82">
        <v>38.780999999999999</v>
      </c>
      <c r="Q76" s="82">
        <v>14.219999999999997</v>
      </c>
    </row>
    <row r="77" spans="1:17">
      <c r="A77" s="82">
        <v>192</v>
      </c>
      <c r="B77" s="82">
        <f t="shared" si="0"/>
        <v>182.4</v>
      </c>
      <c r="C77" s="82">
        <v>12.7</v>
      </c>
      <c r="D77" s="82">
        <f t="shared" si="1"/>
        <v>14.46</v>
      </c>
      <c r="E77" s="82" t="s">
        <v>13</v>
      </c>
      <c r="G77" s="82">
        <v>190</v>
      </c>
      <c r="H77" s="82">
        <f t="shared" si="2"/>
        <v>180.5</v>
      </c>
      <c r="I77" s="82">
        <v>13.5</v>
      </c>
      <c r="J77" s="82">
        <f t="shared" si="3"/>
        <v>13.66</v>
      </c>
      <c r="M77" s="157">
        <v>40130.958333333336</v>
      </c>
      <c r="N77" s="156">
        <f t="shared" si="5"/>
        <v>102.70270270270278</v>
      </c>
      <c r="O77" s="82">
        <v>34200</v>
      </c>
      <c r="P77" s="82">
        <v>38.762999999999998</v>
      </c>
      <c r="Q77" s="82">
        <v>14.201999999999996</v>
      </c>
    </row>
    <row r="78" spans="1:17">
      <c r="A78" s="82">
        <v>195</v>
      </c>
      <c r="B78" s="82">
        <f t="shared" si="0"/>
        <v>185.25</v>
      </c>
      <c r="C78" s="82">
        <v>11.3</v>
      </c>
      <c r="D78" s="82">
        <f t="shared" si="1"/>
        <v>15.86</v>
      </c>
      <c r="G78" s="82">
        <v>195</v>
      </c>
      <c r="H78" s="82">
        <f t="shared" si="2"/>
        <v>185.25</v>
      </c>
      <c r="I78" s="82">
        <v>12.35</v>
      </c>
      <c r="J78" s="82">
        <f t="shared" si="3"/>
        <v>14.81</v>
      </c>
      <c r="K78" s="82" t="s">
        <v>31</v>
      </c>
      <c r="M78" s="157">
        <v>40130.96875</v>
      </c>
      <c r="N78" s="156">
        <f t="shared" si="5"/>
        <v>105.40540540540549</v>
      </c>
      <c r="O78" s="82">
        <v>35100</v>
      </c>
      <c r="P78" s="82">
        <v>38.756</v>
      </c>
      <c r="Q78" s="82">
        <v>14.194999999999999</v>
      </c>
    </row>
    <row r="79" spans="1:17">
      <c r="A79" s="82">
        <v>200</v>
      </c>
      <c r="B79" s="82">
        <f t="shared" si="0"/>
        <v>190</v>
      </c>
      <c r="C79" s="82">
        <v>8.6</v>
      </c>
      <c r="D79" s="82">
        <f t="shared" si="1"/>
        <v>18.560000000000002</v>
      </c>
      <c r="G79" s="82">
        <v>200</v>
      </c>
      <c r="H79" s="82">
        <f t="shared" si="2"/>
        <v>190</v>
      </c>
      <c r="I79" s="82">
        <v>10.25</v>
      </c>
      <c r="J79" s="82">
        <f t="shared" si="3"/>
        <v>16.91</v>
      </c>
      <c r="M79" s="157">
        <v>40130.979166666664</v>
      </c>
      <c r="N79" s="156">
        <f t="shared" si="5"/>
        <v>108.1081081081082</v>
      </c>
      <c r="O79" s="82">
        <v>36000</v>
      </c>
      <c r="P79" s="82">
        <v>38.768000000000001</v>
      </c>
      <c r="Q79" s="82">
        <v>14.206999999999999</v>
      </c>
    </row>
    <row r="80" spans="1:17">
      <c r="A80" s="82">
        <v>204</v>
      </c>
      <c r="B80" s="82">
        <f t="shared" si="0"/>
        <v>193.8</v>
      </c>
      <c r="C80" s="82">
        <v>6.75</v>
      </c>
      <c r="D80" s="82">
        <f t="shared" si="1"/>
        <v>20.41</v>
      </c>
      <c r="G80" s="82">
        <v>205</v>
      </c>
      <c r="H80" s="82">
        <f t="shared" si="2"/>
        <v>194.75</v>
      </c>
      <c r="I80" s="82">
        <v>7.98</v>
      </c>
      <c r="J80" s="82">
        <f t="shared" si="3"/>
        <v>19.18</v>
      </c>
      <c r="M80" s="157">
        <v>40130.989583333336</v>
      </c>
      <c r="N80" s="156">
        <f t="shared" si="5"/>
        <v>110.81081081081091</v>
      </c>
      <c r="O80" s="82">
        <v>36900</v>
      </c>
      <c r="P80" s="82">
        <v>38.768999999999998</v>
      </c>
      <c r="Q80" s="82">
        <v>14.207999999999997</v>
      </c>
    </row>
    <row r="81" spans="1:17">
      <c r="A81" s="82">
        <v>207</v>
      </c>
      <c r="B81" s="82">
        <f t="shared" si="0"/>
        <v>196.65</v>
      </c>
      <c r="C81" s="82">
        <v>6.3</v>
      </c>
      <c r="D81" s="82">
        <f t="shared" si="1"/>
        <v>20.86</v>
      </c>
      <c r="E81" s="82" t="s">
        <v>262</v>
      </c>
      <c r="G81" s="82">
        <v>207</v>
      </c>
      <c r="H81" s="82">
        <f t="shared" si="2"/>
        <v>196.65</v>
      </c>
      <c r="I81" s="82">
        <v>6.3</v>
      </c>
      <c r="J81" s="82">
        <f t="shared" si="3"/>
        <v>20.86</v>
      </c>
      <c r="K81" s="82" t="s">
        <v>262</v>
      </c>
      <c r="M81" s="157">
        <v>40131</v>
      </c>
      <c r="N81" s="156">
        <f t="shared" si="5"/>
        <v>113.51351351351362</v>
      </c>
      <c r="O81" s="82">
        <v>37800</v>
      </c>
      <c r="P81" s="82">
        <v>38.743000000000002</v>
      </c>
      <c r="Q81" s="82">
        <v>14.182</v>
      </c>
    </row>
    <row r="82" spans="1:17">
      <c r="M82" s="157">
        <v>40131.010416666664</v>
      </c>
      <c r="N82" s="156">
        <f t="shared" si="5"/>
        <v>116.21621621621632</v>
      </c>
      <c r="O82" s="82">
        <v>38700</v>
      </c>
      <c r="P82" s="82">
        <v>38.729999999999997</v>
      </c>
      <c r="Q82" s="82">
        <v>14.168999999999995</v>
      </c>
    </row>
    <row r="83" spans="1:17">
      <c r="M83" s="157">
        <v>40131.020833333336</v>
      </c>
      <c r="N83" s="156">
        <f t="shared" si="5"/>
        <v>118.91891891891903</v>
      </c>
      <c r="O83" s="82">
        <v>39600</v>
      </c>
      <c r="P83" s="82">
        <v>38.713000000000001</v>
      </c>
      <c r="Q83" s="82">
        <v>14.151999999999999</v>
      </c>
    </row>
    <row r="84" spans="1:17">
      <c r="M84" s="157">
        <v>40131.03125</v>
      </c>
      <c r="N84" s="156">
        <f t="shared" si="5"/>
        <v>121.62162162162174</v>
      </c>
      <c r="O84" s="82">
        <v>40500</v>
      </c>
      <c r="P84" s="82">
        <v>38.713000000000001</v>
      </c>
      <c r="Q84" s="82">
        <v>14.151999999999999</v>
      </c>
    </row>
    <row r="85" spans="1:17">
      <c r="M85" s="157">
        <v>40131.041666666664</v>
      </c>
      <c r="N85" s="156">
        <f t="shared" si="5"/>
        <v>124.32432432432445</v>
      </c>
      <c r="O85" s="82">
        <v>41400</v>
      </c>
      <c r="P85" s="82">
        <v>38.674999999999997</v>
      </c>
      <c r="Q85" s="82">
        <v>14.113999999999995</v>
      </c>
    </row>
    <row r="86" spans="1:17">
      <c r="M86" s="157">
        <v>40131.052083333336</v>
      </c>
      <c r="N86" s="156">
        <f t="shared" si="5"/>
        <v>127.02702702702716</v>
      </c>
      <c r="O86" s="82">
        <v>42300</v>
      </c>
      <c r="P86" s="82">
        <v>38.655000000000001</v>
      </c>
      <c r="Q86" s="82">
        <v>14.093999999999999</v>
      </c>
    </row>
    <row r="87" spans="1:17">
      <c r="M87" s="157">
        <v>40131.0625</v>
      </c>
      <c r="N87" s="156">
        <f t="shared" si="5"/>
        <v>129.72972972972985</v>
      </c>
      <c r="O87" s="82">
        <v>43200</v>
      </c>
      <c r="P87" s="82">
        <v>38.637</v>
      </c>
      <c r="Q87" s="82">
        <v>14.075999999999999</v>
      </c>
    </row>
    <row r="88" spans="1:17">
      <c r="M88" s="157">
        <v>40131.072916666664</v>
      </c>
      <c r="N88" s="156">
        <f t="shared" si="5"/>
        <v>132.43243243243256</v>
      </c>
      <c r="O88" s="82">
        <v>44100</v>
      </c>
      <c r="P88" s="82">
        <v>38.64</v>
      </c>
      <c r="Q88" s="82">
        <v>14.078999999999999</v>
      </c>
    </row>
    <row r="89" spans="1:17">
      <c r="M89" s="157">
        <v>40131.083333333336</v>
      </c>
      <c r="N89" s="156">
        <f t="shared" si="5"/>
        <v>135.13513513513527</v>
      </c>
      <c r="O89" s="82">
        <v>45000</v>
      </c>
      <c r="P89" s="82">
        <v>38.64</v>
      </c>
      <c r="Q89" s="82">
        <v>14.078999999999999</v>
      </c>
    </row>
    <row r="90" spans="1:17">
      <c r="M90" s="157">
        <v>40131.09375</v>
      </c>
      <c r="N90" s="156">
        <f t="shared" si="5"/>
        <v>137.83783783783798</v>
      </c>
      <c r="O90" s="82">
        <v>45900</v>
      </c>
      <c r="P90" s="82">
        <v>38.639000000000003</v>
      </c>
      <c r="Q90" s="82">
        <v>14.078000000000001</v>
      </c>
    </row>
    <row r="91" spans="1:17">
      <c r="M91" s="157">
        <v>40131.104166666664</v>
      </c>
      <c r="N91" s="156">
        <f t="shared" si="5"/>
        <v>140.54054054054069</v>
      </c>
      <c r="O91" s="82">
        <v>46800</v>
      </c>
      <c r="P91" s="82">
        <v>38.627000000000002</v>
      </c>
      <c r="Q91" s="82">
        <v>14.066000000000001</v>
      </c>
    </row>
    <row r="92" spans="1:17">
      <c r="M92" s="157">
        <v>40131.114583333336</v>
      </c>
      <c r="N92" s="156">
        <f t="shared" si="5"/>
        <v>143.2432432432434</v>
      </c>
      <c r="O92" s="82">
        <v>47700</v>
      </c>
      <c r="P92" s="82">
        <v>38.616</v>
      </c>
      <c r="Q92" s="82">
        <v>14.054999999999998</v>
      </c>
    </row>
    <row r="93" spans="1:17">
      <c r="M93" s="157">
        <v>40131.125</v>
      </c>
      <c r="N93" s="156">
        <f t="shared" si="5"/>
        <v>145.94594594594611</v>
      </c>
      <c r="O93" s="82">
        <v>48600</v>
      </c>
      <c r="P93" s="82">
        <v>38.601999999999997</v>
      </c>
      <c r="Q93" s="82">
        <v>14.040999999999995</v>
      </c>
    </row>
    <row r="94" spans="1:17">
      <c r="M94" s="157">
        <v>40131.135416666664</v>
      </c>
      <c r="N94" s="156">
        <f t="shared" si="5"/>
        <v>148.64864864864882</v>
      </c>
      <c r="O94" s="82">
        <v>49500</v>
      </c>
      <c r="P94" s="82">
        <v>38.598999999999997</v>
      </c>
      <c r="Q94" s="82">
        <v>14.037999999999995</v>
      </c>
    </row>
    <row r="95" spans="1:17">
      <c r="M95" s="157">
        <v>40131.145833333336</v>
      </c>
      <c r="N95" s="156">
        <f t="shared" si="5"/>
        <v>151.35135135135152</v>
      </c>
      <c r="O95" s="82">
        <v>50400</v>
      </c>
      <c r="P95" s="82">
        <v>38.582000000000001</v>
      </c>
      <c r="Q95" s="82">
        <v>14.020999999999999</v>
      </c>
    </row>
    <row r="96" spans="1:17">
      <c r="M96" s="157">
        <v>40131.15625</v>
      </c>
      <c r="N96" s="156">
        <f t="shared" si="5"/>
        <v>154.05405405405423</v>
      </c>
      <c r="O96" s="82">
        <v>51300</v>
      </c>
      <c r="P96" s="82">
        <v>38.578000000000003</v>
      </c>
      <c r="Q96" s="82">
        <v>14.017000000000001</v>
      </c>
    </row>
    <row r="97" spans="13:17">
      <c r="M97" s="157">
        <v>40131.166666666664</v>
      </c>
      <c r="N97" s="156">
        <f t="shared" si="5"/>
        <v>156.75675675675694</v>
      </c>
      <c r="O97" s="82">
        <v>52200</v>
      </c>
      <c r="P97" s="82">
        <v>38.545999999999999</v>
      </c>
      <c r="Q97" s="82">
        <v>13.984999999999998</v>
      </c>
    </row>
    <row r="98" spans="13:17">
      <c r="M98" s="157">
        <v>40131.177083333336</v>
      </c>
      <c r="N98" s="156">
        <f t="shared" si="5"/>
        <v>159.45945945945965</v>
      </c>
      <c r="O98" s="82">
        <v>53100</v>
      </c>
      <c r="P98" s="82">
        <v>38.558999999999997</v>
      </c>
      <c r="Q98" s="82">
        <v>13.997999999999996</v>
      </c>
    </row>
    <row r="99" spans="13:17">
      <c r="M99" s="157">
        <v>40131.1875</v>
      </c>
      <c r="N99" s="156">
        <f t="shared" si="5"/>
        <v>162.16216216216236</v>
      </c>
      <c r="O99" s="82">
        <v>54000</v>
      </c>
      <c r="P99" s="82">
        <v>38.530999999999999</v>
      </c>
      <c r="Q99" s="82">
        <v>13.969999999999997</v>
      </c>
    </row>
    <row r="100" spans="13:17">
      <c r="M100" s="157">
        <v>40131.197916666664</v>
      </c>
      <c r="N100" s="156">
        <f t="shared" si="5"/>
        <v>164.86486486486507</v>
      </c>
      <c r="O100" s="82">
        <v>54900</v>
      </c>
      <c r="P100" s="82">
        <v>38.530999999999999</v>
      </c>
      <c r="Q100" s="82">
        <v>13.969999999999997</v>
      </c>
    </row>
    <row r="101" spans="13:17">
      <c r="M101" s="157">
        <v>40131.208333333336</v>
      </c>
      <c r="N101" s="156">
        <f t="shared" si="5"/>
        <v>167.56756756756778</v>
      </c>
      <c r="O101" s="82">
        <v>55800</v>
      </c>
      <c r="P101" s="82">
        <v>38.508000000000003</v>
      </c>
      <c r="Q101" s="82">
        <v>13.947000000000001</v>
      </c>
    </row>
    <row r="102" spans="13:17">
      <c r="M102" s="157">
        <v>40131.21875</v>
      </c>
      <c r="N102" s="156">
        <f t="shared" si="5"/>
        <v>170.27027027027049</v>
      </c>
      <c r="O102" s="82">
        <v>56700</v>
      </c>
      <c r="P102" s="82">
        <v>38.424999999999997</v>
      </c>
      <c r="Q102" s="82">
        <v>13.863999999999995</v>
      </c>
    </row>
    <row r="103" spans="13:17">
      <c r="M103" s="157">
        <v>40131.229166666664</v>
      </c>
      <c r="N103" s="156">
        <f t="shared" si="5"/>
        <v>172.9729729729732</v>
      </c>
      <c r="O103" s="82">
        <v>57600</v>
      </c>
      <c r="P103" s="82">
        <v>38.411000000000001</v>
      </c>
      <c r="Q103" s="82">
        <v>13.85</v>
      </c>
    </row>
    <row r="104" spans="13:17">
      <c r="M104" s="157">
        <v>40131.239583333336</v>
      </c>
      <c r="N104" s="156">
        <f t="shared" ref="N104:N113" si="6">N103+T$41</f>
        <v>175.6756756756759</v>
      </c>
      <c r="O104" s="82">
        <v>58500</v>
      </c>
      <c r="P104" s="82">
        <v>38.396999999999998</v>
      </c>
      <c r="Q104" s="82">
        <v>13.835999999999997</v>
      </c>
    </row>
    <row r="105" spans="13:17">
      <c r="M105" s="157">
        <v>40131.25</v>
      </c>
      <c r="N105" s="156">
        <f t="shared" si="6"/>
        <v>178.37837837837861</v>
      </c>
      <c r="O105" s="82">
        <v>59400</v>
      </c>
      <c r="P105" s="82">
        <v>38.378999999999998</v>
      </c>
      <c r="Q105" s="82">
        <v>13.817999999999996</v>
      </c>
    </row>
    <row r="106" spans="13:17">
      <c r="M106" s="157">
        <v>40131.260416666664</v>
      </c>
      <c r="N106" s="156">
        <f t="shared" si="6"/>
        <v>181.08108108108132</v>
      </c>
      <c r="O106" s="82">
        <v>60300</v>
      </c>
      <c r="P106" s="82">
        <v>38.378999999999998</v>
      </c>
      <c r="Q106" s="82">
        <v>13.817999999999996</v>
      </c>
    </row>
    <row r="107" spans="13:17">
      <c r="M107" s="157">
        <v>40131.270833333336</v>
      </c>
      <c r="N107" s="156">
        <f t="shared" si="6"/>
        <v>183.78378378378403</v>
      </c>
      <c r="O107" s="82">
        <v>61200</v>
      </c>
      <c r="P107" s="82">
        <v>38.387</v>
      </c>
      <c r="Q107" s="82">
        <v>13.825999999999999</v>
      </c>
    </row>
    <row r="108" spans="13:17">
      <c r="M108" s="157">
        <v>40131.28125</v>
      </c>
      <c r="N108" s="156">
        <f t="shared" si="6"/>
        <v>186.48648648648674</v>
      </c>
      <c r="O108" s="82">
        <v>62100</v>
      </c>
      <c r="P108" s="82">
        <v>38.436</v>
      </c>
      <c r="Q108" s="82">
        <v>13.874999999999998</v>
      </c>
    </row>
    <row r="109" spans="13:17">
      <c r="M109" s="157">
        <v>40131.291666666664</v>
      </c>
      <c r="N109" s="156">
        <f t="shared" si="6"/>
        <v>189.18918918918945</v>
      </c>
      <c r="O109" s="82">
        <v>63000</v>
      </c>
      <c r="P109" s="82">
        <v>38.454000000000001</v>
      </c>
      <c r="Q109" s="82">
        <v>13.892999999999999</v>
      </c>
    </row>
    <row r="110" spans="13:17">
      <c r="M110" s="157">
        <v>40131.302083333336</v>
      </c>
      <c r="N110" s="156">
        <f t="shared" si="6"/>
        <v>191.89189189189216</v>
      </c>
      <c r="O110" s="82">
        <v>63900</v>
      </c>
      <c r="P110" s="82">
        <v>38.485999999999997</v>
      </c>
      <c r="Q110" s="82">
        <v>13.924999999999995</v>
      </c>
    </row>
    <row r="111" spans="13:17">
      <c r="M111" s="157">
        <v>40131.3125</v>
      </c>
      <c r="N111" s="156">
        <f t="shared" si="6"/>
        <v>194.59459459459487</v>
      </c>
      <c r="O111" s="82">
        <v>64800</v>
      </c>
      <c r="P111" s="82">
        <v>38.524000000000001</v>
      </c>
      <c r="Q111" s="82">
        <v>13.962999999999999</v>
      </c>
    </row>
    <row r="112" spans="13:17">
      <c r="M112" s="157">
        <v>40131.322916666664</v>
      </c>
      <c r="N112" s="156">
        <f t="shared" si="6"/>
        <v>197.29729729729758</v>
      </c>
      <c r="O112" s="82">
        <v>65700</v>
      </c>
      <c r="P112" s="82">
        <v>38.561999999999998</v>
      </c>
      <c r="Q112" s="82">
        <v>14.000999999999996</v>
      </c>
    </row>
    <row r="113" spans="13:17">
      <c r="M113" s="157">
        <v>40131.333333333336</v>
      </c>
      <c r="N113" s="156">
        <f t="shared" si="6"/>
        <v>200.00000000000028</v>
      </c>
      <c r="O113" s="82">
        <v>66600</v>
      </c>
      <c r="P113" s="82">
        <v>38.58</v>
      </c>
      <c r="Q113" s="82">
        <v>14.018999999999997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Swanson River (214)</vt:lpstr>
      <vt:lpstr>Bonanza (347)</vt:lpstr>
      <vt:lpstr>Salt Creek (385)</vt:lpstr>
      <vt:lpstr>Chilkoot River (387)</vt:lpstr>
      <vt:lpstr>King Salmon Creek (399)</vt:lpstr>
      <vt:lpstr>Leader Creek (400)</vt:lpstr>
      <vt:lpstr>Paul's Creek (402)</vt:lpstr>
      <vt:lpstr>Sheep Creek (418)</vt:lpstr>
      <vt:lpstr>Blind River (429)</vt:lpstr>
      <vt:lpstr>Ingram Creek (620)</vt:lpstr>
      <vt:lpstr>Placer River Overflow (627)</vt:lpstr>
      <vt:lpstr>Placer Main Crossing (629)</vt:lpstr>
      <vt:lpstr>Portage Creek 1 (630)</vt:lpstr>
      <vt:lpstr>Portage Creek 2 (631)</vt:lpstr>
      <vt:lpstr>Twenty Mile River (634)</vt:lpstr>
      <vt:lpstr>Peterson Creek (636)</vt:lpstr>
      <vt:lpstr>Virgin Creek (638)</vt:lpstr>
      <vt:lpstr>Glacier Creek (639)</vt:lpstr>
      <vt:lpstr>Ketchikan Creek (724)</vt:lpstr>
      <vt:lpstr>Gold Creek (732)</vt:lpstr>
      <vt:lpstr>Russian River (990)</vt:lpstr>
      <vt:lpstr>Salonie Creek (992)</vt:lpstr>
      <vt:lpstr>Sargent Creek (989)</vt:lpstr>
      <vt:lpstr>Seldovia Slough (1017)</vt:lpstr>
      <vt:lpstr>Hartney Bay (1085)</vt:lpstr>
      <vt:lpstr>Knik River (1121)</vt:lpstr>
      <vt:lpstr>Safety Sound (1127)</vt:lpstr>
      <vt:lpstr>Kenai River (1149)</vt:lpstr>
      <vt:lpstr>Salmon Creek @ Egan Dr (1188)</vt:lpstr>
      <vt:lpstr>Lemon Creek (1197, 1863)</vt:lpstr>
      <vt:lpstr>Monashka Creek (1274)</vt:lpstr>
      <vt:lpstr>Ship Creek (2150)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pschauer</dc:creator>
  <cp:lastModifiedBy>Grillo, Debra</cp:lastModifiedBy>
  <cp:lastPrinted>2010-01-21T00:16:18Z</cp:lastPrinted>
  <dcterms:created xsi:type="dcterms:W3CDTF">2010-01-20T18:34:59Z</dcterms:created>
  <dcterms:modified xsi:type="dcterms:W3CDTF">2012-09-21T22:14:59Z</dcterms:modified>
</cp:coreProperties>
</file>