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20" windowWidth="24885" windowHeight="8610" activeTab="1"/>
  </bookViews>
  <sheets>
    <sheet name="1G_Appendix - blanks" sheetId="4" r:id="rId1"/>
    <sheet name="1H_QAQC Rep Table" sheetId="5" r:id="rId2"/>
  </sheets>
  <calcPr calcId="145621" concurrentCalc="0"/>
</workbook>
</file>

<file path=xl/calcChain.xml><?xml version="1.0" encoding="utf-8"?>
<calcChain xmlns="http://schemas.openxmlformats.org/spreadsheetml/2006/main">
  <c r="I44" i="5" l="1"/>
  <c r="I43" i="5"/>
  <c r="I42" i="5"/>
  <c r="I41" i="5"/>
  <c r="I40" i="5"/>
  <c r="I39" i="5"/>
  <c r="I38" i="5"/>
  <c r="I37" i="5"/>
  <c r="I36" i="5"/>
  <c r="I35" i="5"/>
  <c r="I34" i="5"/>
  <c r="I33" i="5"/>
  <c r="I32" i="5"/>
  <c r="I31" i="5"/>
  <c r="I30" i="5"/>
  <c r="I29" i="5"/>
  <c r="I28" i="5"/>
  <c r="I27" i="5"/>
  <c r="I14" i="5"/>
  <c r="I13" i="5"/>
  <c r="I9" i="5"/>
  <c r="I10" i="5"/>
  <c r="I22" i="4"/>
  <c r="I20" i="4"/>
  <c r="I18" i="4"/>
  <c r="I16" i="4"/>
  <c r="I14" i="4"/>
  <c r="J22" i="4"/>
  <c r="J20" i="4"/>
  <c r="J18" i="4"/>
  <c r="J16" i="4"/>
  <c r="J14" i="4"/>
  <c r="F23" i="4"/>
  <c r="F22" i="4"/>
  <c r="F20" i="4"/>
  <c r="F18" i="4"/>
  <c r="F16" i="4"/>
  <c r="F14" i="4"/>
  <c r="L22" i="4"/>
  <c r="L20" i="4"/>
  <c r="L18" i="4"/>
  <c r="L16" i="4"/>
  <c r="L14" i="4"/>
  <c r="K22" i="4"/>
  <c r="K20" i="4"/>
  <c r="K18" i="4"/>
  <c r="K16" i="4"/>
  <c r="K14" i="4"/>
  <c r="H22" i="4"/>
  <c r="H20" i="4"/>
  <c r="H18" i="4"/>
  <c r="H16" i="4"/>
  <c r="G22" i="4"/>
  <c r="G20" i="4"/>
  <c r="G18" i="4"/>
  <c r="G16" i="4"/>
  <c r="G14" i="4"/>
  <c r="P22" i="4"/>
  <c r="P20" i="4"/>
  <c r="P18" i="4"/>
  <c r="P16" i="4"/>
  <c r="P14" i="4"/>
  <c r="P23" i="4"/>
  <c r="L23" i="4"/>
  <c r="K23" i="4"/>
  <c r="J23" i="4"/>
  <c r="I23" i="4"/>
  <c r="G23" i="4"/>
  <c r="H14" i="4"/>
  <c r="H23" i="4"/>
</calcChain>
</file>

<file path=xl/sharedStrings.xml><?xml version="1.0" encoding="utf-8"?>
<sst xmlns="http://schemas.openxmlformats.org/spreadsheetml/2006/main" count="313" uniqueCount="157">
  <si>
    <t>P00310</t>
  </si>
  <si>
    <t>P00900</t>
  </si>
  <si>
    <t>P00530</t>
  </si>
  <si>
    <t>P00915</t>
  </si>
  <si>
    <t>P00925</t>
  </si>
  <si>
    <t>P00625</t>
  </si>
  <si>
    <t>P00610</t>
  </si>
  <si>
    <t>P00630</t>
  </si>
  <si>
    <t>P00665</t>
  </si>
  <si>
    <t>P00600</t>
  </si>
  <si>
    <t>P01034</t>
  </si>
  <si>
    <t>P01040</t>
  </si>
  <si>
    <t>P01042</t>
  </si>
  <si>
    <t>P01051</t>
  </si>
  <si>
    <t>P01067</t>
  </si>
  <si>
    <t>P01090</t>
  </si>
  <si>
    <t>P01092</t>
  </si>
  <si>
    <t>P39380</t>
  </si>
  <si>
    <t>P39310</t>
  </si>
  <si>
    <t>P34200</t>
  </si>
  <si>
    <t>P34220</t>
  </si>
  <si>
    <t>P34030</t>
  </si>
  <si>
    <t>P34526</t>
  </si>
  <si>
    <t>P34247</t>
  </si>
  <si>
    <t>P34230</t>
  </si>
  <si>
    <t>P34521</t>
  </si>
  <si>
    <t>P34242</t>
  </si>
  <si>
    <t>P34320</t>
  </si>
  <si>
    <t>P77093</t>
  </si>
  <si>
    <t>P34556</t>
  </si>
  <si>
    <t>P34376</t>
  </si>
  <si>
    <t>P34403</t>
  </si>
  <si>
    <t>P34461</t>
  </si>
  <si>
    <t>P34469</t>
  </si>
  <si>
    <t>P81551</t>
  </si>
  <si>
    <t>P70331</t>
  </si>
  <si>
    <t>1200</t>
  </si>
  <si>
    <t>1000</t>
  </si>
  <si>
    <t>1030</t>
  </si>
  <si>
    <t>1230</t>
  </si>
  <si>
    <t>1120</t>
  </si>
  <si>
    <t>1130</t>
  </si>
  <si>
    <t>E 0.04</t>
  </si>
  <si>
    <t>E 0.08</t>
  </si>
  <si>
    <t>E 3.1</t>
  </si>
  <si>
    <t>E 0.016</t>
  </si>
  <si>
    <t>E 0.011</t>
  </si>
  <si>
    <t>Biochemical Oxygen Demand</t>
  </si>
  <si>
    <t>mg/L</t>
  </si>
  <si>
    <t>Ballentine Outfall</t>
  </si>
  <si>
    <t>North Charleston2 Outfall</t>
  </si>
  <si>
    <t>Hardness</t>
  </si>
  <si>
    <t>Constituent</t>
  </si>
  <si>
    <t>Units</t>
  </si>
  <si>
    <t>Parameter Code</t>
  </si>
  <si>
    <t>Calcium</t>
  </si>
  <si>
    <t>Magnesium</t>
  </si>
  <si>
    <t>Total Kjeldahl Nitrogen</t>
  </si>
  <si>
    <t>Total Suspended Solids</t>
  </si>
  <si>
    <t>Ammonia</t>
  </si>
  <si>
    <t>Nitrate plus Nitrite</t>
  </si>
  <si>
    <t>Orthophosphate</t>
  </si>
  <si>
    <t>Total Phosphorus</t>
  </si>
  <si>
    <t>Total Nitrogen</t>
  </si>
  <si>
    <t>Total Chromium</t>
  </si>
  <si>
    <t>Suspended Sediment Concentrations</t>
  </si>
  <si>
    <t>Dissolved Copper</t>
  </si>
  <si>
    <t>Total Copper</t>
  </si>
  <si>
    <t>Total Lead</t>
  </si>
  <si>
    <t>Total Nickel</t>
  </si>
  <si>
    <t>Dissolved Zinc</t>
  </si>
  <si>
    <t>Total Zinc</t>
  </si>
  <si>
    <t>Dieldrin</t>
  </si>
  <si>
    <t>pp DDD</t>
  </si>
  <si>
    <t>Relative Percent Difference between Environmental Sample and Replicates (percent)</t>
  </si>
  <si>
    <t>&lt; 0.15</t>
  </si>
  <si>
    <t>&lt; 0.026</t>
  </si>
  <si>
    <t>&lt; 0.01</t>
  </si>
  <si>
    <t>&lt; 0.024</t>
  </si>
  <si>
    <t>&lt; 0.160</t>
  </si>
  <si>
    <t>&lt; 2</t>
  </si>
  <si>
    <t>milligrams per liter</t>
  </si>
  <si>
    <t>micrograms per liter</t>
  </si>
  <si>
    <t>Total nitrogen</t>
  </si>
  <si>
    <t xml:space="preserve"> Benzo[ghi]perylene</t>
  </si>
  <si>
    <t xml:space="preserve"> Indeno[1,2,3-cd]pyrene</t>
  </si>
  <si>
    <t>Phenanthrene</t>
  </si>
  <si>
    <t>Total Kjeldahl Nitrogen (Ammonia plus organic nitrogen)</t>
  </si>
  <si>
    <t>Acenaphthylene</t>
  </si>
  <si>
    <t xml:space="preserve"> Acetone</t>
  </si>
  <si>
    <t xml:space="preserve"> Anthracene</t>
  </si>
  <si>
    <t>Benzo[a]anthracene</t>
  </si>
  <si>
    <t>Benzo[a]pyrene</t>
  </si>
  <si>
    <t>Benzo[b]fluoranthene</t>
  </si>
  <si>
    <t>Benzo[k]fluoranthene</t>
  </si>
  <si>
    <t>Chrysene</t>
  </si>
  <si>
    <t>cis-1,2-Dichloroethene</t>
  </si>
  <si>
    <t>Dibenzo[a,h]anthracene</t>
  </si>
  <si>
    <t xml:space="preserve"> Phenanthrene</t>
  </si>
  <si>
    <t>Pyrene</t>
  </si>
  <si>
    <t>Xylene (all isomers)</t>
  </si>
  <si>
    <t>E 0.32</t>
  </si>
  <si>
    <t>E 0.003</t>
  </si>
  <si>
    <t>Ballentine</t>
  </si>
  <si>
    <t>Conway1</t>
  </si>
  <si>
    <t>Conway2</t>
  </si>
  <si>
    <t>N. Charleston1</t>
  </si>
  <si>
    <t>N. Charleston2</t>
  </si>
  <si>
    <t>Percent Difference</t>
  </si>
  <si>
    <t>E 0.09</t>
  </si>
  <si>
    <t>E 0.042</t>
  </si>
  <si>
    <t>Average Percent difference</t>
  </si>
  <si>
    <t>Median</t>
  </si>
  <si>
    <t>E 0.017</t>
  </si>
  <si>
    <t>&lt; 0.19</t>
  </si>
  <si>
    <t>&lt; 0.21</t>
  </si>
  <si>
    <t>&lt; 0.22</t>
  </si>
  <si>
    <t>Date of Blank</t>
  </si>
  <si>
    <t>Time of Blank</t>
  </si>
  <si>
    <t>Environmental</t>
  </si>
  <si>
    <t>Sample Type</t>
  </si>
  <si>
    <t>Equipment Blank</t>
  </si>
  <si>
    <t>Source Solution Blank</t>
  </si>
  <si>
    <t>E 0.02</t>
  </si>
  <si>
    <t>&lt; 1.1</t>
  </si>
  <si>
    <t>E 1.5</t>
  </si>
  <si>
    <t>Dissolved Lead</t>
  </si>
  <si>
    <t>Dissolved Nickel</t>
  </si>
  <si>
    <t>&lt; 0.2</t>
  </si>
  <si>
    <t>E 0.29</t>
  </si>
  <si>
    <t>E 2.3</t>
  </si>
  <si>
    <t>&lt; 2.0</t>
  </si>
  <si>
    <t>Nitrate plus nitrite</t>
  </si>
  <si>
    <t>ND</t>
  </si>
  <si>
    <t>Chemical Oxygen Demand</t>
  </si>
  <si>
    <t>&lt; 6.3</t>
  </si>
  <si>
    <t>Comparison of Equipment Blank Concentration to Median Environmental Concentrations</t>
  </si>
  <si>
    <t>Site Identification</t>
  </si>
  <si>
    <t>Appendix 1G.  Detected concentrations of water-quality constituents in source solution and equipment blanks for the South Carolina Department of Transportation section shed and maintenance yard investigation, March 2010 to March 2012. [E, estimated; &lt;, less than the laboratory reporting level; Average equipment blank concentrations were used in the comparison to median environmental concentrations,  if more than one detection was reported in equipment blanks.]</t>
  </si>
  <si>
    <t>2 (-0.2, -22)</t>
  </si>
  <si>
    <t>1 (-26)</t>
  </si>
  <si>
    <t>4 (-9, -9, -46, -36)</t>
  </si>
  <si>
    <t>2 (-1, -19)</t>
  </si>
  <si>
    <t>1 (-10)</t>
  </si>
  <si>
    <t>3 (-66, -15, -60)</t>
  </si>
  <si>
    <t>1 (-30)</t>
  </si>
  <si>
    <t>5 (-4, -94, -21, -22, -48)</t>
  </si>
  <si>
    <t>8 (-92, -98, -98, -89, -91, -97, -74, -57)</t>
  </si>
  <si>
    <t>1 (-3)</t>
  </si>
  <si>
    <t>2 (-30, -25)</t>
  </si>
  <si>
    <t>3 (-25, -27, -55)</t>
  </si>
  <si>
    <t>Average of all Replicates</t>
  </si>
  <si>
    <t>Negative Event-Mean Loads at North Charleston Yard [number ( percent)]</t>
  </si>
  <si>
    <t>µg/L</t>
  </si>
  <si>
    <t>Appendix 1H.  Relative percent difference between environmental  and replicate  concentrations of detected constituents  in stormwater collected at the South Carolina Department of Transportation section shed near Ballentine, South Carolina, on March 17, 2010, and in Turkey Creek at the South Carolina Department of Transportation maintenance yard at North Charleston, South Carolina, on October 25, 2010 and November 28, 2011. [ND, not determined; mg/L, milligrams per liter; µg/L, micrograms per liter]</t>
  </si>
  <si>
    <t>3 (-12, -48, -97)</t>
  </si>
  <si>
    <t>Fluoranthene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</si>
</sst>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m\ d\ yyyy"/>
    <numFmt numFmtId="165" formatCode="0.0"/>
    <numFmt numFmtId="166" formatCode="mm/dd/yy;@"/>
    <numFmt numFmtId="167" formatCode="0.000"/>
  </numFmts>
  <fonts count="7" x14ac:knownFonts="1">
    <font>
      <sz val="11"/>
      <color theme="1"/>
      <name val="Calibri"/>
      <family val="2"/>
      <scheme val="minor"/>
    </font>
    <font>
      <sz val="11"/>
      <color theme="1"/>
      <name val="Times New Roman"/>
      <family val="1"/>
    </font>
    <font>
      <b/>
      <sz val="11"/>
      <color theme="1"/>
      <name val="Times New Roman"/>
      <family val="1"/>
    </font>
    <font>
      <sz val="11"/>
      <color rgb="FFFF0000"/>
      <name val="Times New Roman"/>
      <family val="1"/>
    </font>
    <font>
      <sz val="11"/>
      <name val="Times New Roman"/>
      <family val="1"/>
    </font>
    <font>
      <b/>
      <sz val="11"/>
      <name val="Times New Roman"/>
      <family val="1"/>
    </font>
    <font>
      <b/>
      <sz val="11"/>
      <color rgb="FFFF0000"/>
      <name val="Times New Roman"/>
      <family val="1"/>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right/>
      <top style="thin">
        <color indexed="64"/>
      </top>
      <bottom/>
      <diagonal/>
    </border>
    <border>
      <left/>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bottom/>
      <diagonal/>
    </border>
    <border>
      <left/>
      <right/>
      <top style="thin">
        <color indexed="64"/>
      </top>
      <bottom style="thin">
        <color auto="1"/>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s>
  <cellStyleXfs count="1">
    <xf numFmtId="0" fontId="0" fillId="0" borderId="0"/>
  </cellStyleXfs>
  <cellXfs count="95">
    <xf numFmtId="0" fontId="0" fillId="0" borderId="0" xfId="0"/>
    <xf numFmtId="0" fontId="1" fillId="0" borderId="0" xfId="0" applyFont="1"/>
    <xf numFmtId="0" fontId="1" fillId="0" borderId="0" xfId="0" applyFont="1" applyAlignment="1">
      <alignment wrapText="1"/>
    </xf>
    <xf numFmtId="164" fontId="2" fillId="0" borderId="2" xfId="0" applyNumberFormat="1" applyFont="1" applyBorder="1" applyAlignment="1">
      <alignment horizontal="center"/>
    </xf>
    <xf numFmtId="0" fontId="1" fillId="0" borderId="2" xfId="0" applyFont="1" applyBorder="1"/>
    <xf numFmtId="0" fontId="1" fillId="0" borderId="2" xfId="0" applyFont="1" applyBorder="1" applyAlignment="1">
      <alignment wrapText="1"/>
    </xf>
    <xf numFmtId="165" fontId="1" fillId="0" borderId="2" xfId="0" applyNumberFormat="1" applyFont="1" applyBorder="1" applyAlignment="1">
      <alignment horizontal="center"/>
    </xf>
    <xf numFmtId="0" fontId="1" fillId="0" borderId="5" xfId="0" applyFont="1" applyBorder="1"/>
    <xf numFmtId="0" fontId="1" fillId="0" borderId="4" xfId="0" applyFont="1" applyBorder="1"/>
    <xf numFmtId="0" fontId="2" fillId="0" borderId="3" xfId="0" applyFont="1" applyBorder="1" applyAlignment="1">
      <alignment horizontal="center" wrapText="1"/>
    </xf>
    <xf numFmtId="164" fontId="2" fillId="0" borderId="4" xfId="0" applyNumberFormat="1" applyFont="1" applyBorder="1" applyAlignment="1">
      <alignment horizontal="center"/>
    </xf>
    <xf numFmtId="0" fontId="2" fillId="0" borderId="0" xfId="0" applyFont="1" applyBorder="1" applyAlignment="1">
      <alignment horizontal="center"/>
    </xf>
    <xf numFmtId="0" fontId="1" fillId="0" borderId="0" xfId="0" applyFont="1" applyAlignment="1">
      <alignment horizontal="center"/>
    </xf>
    <xf numFmtId="0" fontId="1" fillId="0" borderId="0" xfId="0" applyFont="1" applyAlignment="1">
      <alignment horizontal="center" wrapText="1"/>
    </xf>
    <xf numFmtId="166" fontId="1" fillId="0" borderId="0" xfId="0" applyNumberFormat="1" applyFont="1" applyAlignment="1">
      <alignment horizontal="center"/>
    </xf>
    <xf numFmtId="0" fontId="1" fillId="0" borderId="5" xfId="0" applyFont="1" applyBorder="1" applyAlignment="1">
      <alignment horizontal="center"/>
    </xf>
    <xf numFmtId="0" fontId="1" fillId="0" borderId="7" xfId="0" applyFont="1" applyBorder="1" applyAlignment="1">
      <alignment horizontal="center"/>
    </xf>
    <xf numFmtId="0" fontId="1" fillId="0" borderId="7" xfId="0" applyFont="1" applyBorder="1" applyAlignment="1">
      <alignment horizontal="center" wrapText="1"/>
    </xf>
    <xf numFmtId="166" fontId="1" fillId="0" borderId="7" xfId="0" applyNumberFormat="1" applyFont="1" applyBorder="1" applyAlignment="1">
      <alignment horizontal="center"/>
    </xf>
    <xf numFmtId="0" fontId="1" fillId="0" borderId="8" xfId="0" applyFont="1" applyBorder="1" applyAlignment="1">
      <alignment horizontal="center"/>
    </xf>
    <xf numFmtId="0" fontId="1" fillId="2" borderId="0" xfId="0" applyFont="1" applyFill="1" applyAlignment="1">
      <alignment horizontal="center" wrapText="1"/>
    </xf>
    <xf numFmtId="0" fontId="1" fillId="2" borderId="0" xfId="0" applyFont="1" applyFill="1" applyAlignment="1">
      <alignment horizontal="center"/>
    </xf>
    <xf numFmtId="166" fontId="1" fillId="2" borderId="0" xfId="0" applyNumberFormat="1" applyFont="1" applyFill="1" applyAlignment="1">
      <alignment horizontal="center"/>
    </xf>
    <xf numFmtId="2" fontId="2" fillId="0" borderId="0" xfId="0" applyNumberFormat="1" applyFont="1" applyAlignment="1">
      <alignment horizontal="center"/>
    </xf>
    <xf numFmtId="0" fontId="2" fillId="2" borderId="0" xfId="0" applyFont="1" applyFill="1" applyAlignment="1">
      <alignment horizontal="center"/>
    </xf>
    <xf numFmtId="0" fontId="2" fillId="0" borderId="7" xfId="0" applyNumberFormat="1" applyFont="1" applyBorder="1" applyAlignment="1">
      <alignment horizontal="center"/>
    </xf>
    <xf numFmtId="0" fontId="2" fillId="0" borderId="0" xfId="0" applyFont="1" applyAlignment="1">
      <alignment horizontal="center"/>
    </xf>
    <xf numFmtId="0" fontId="4" fillId="0" borderId="0" xfId="0" applyFont="1"/>
    <xf numFmtId="0" fontId="3" fillId="0" borderId="0" xfId="0" applyFont="1"/>
    <xf numFmtId="0" fontId="1" fillId="0" borderId="0" xfId="0" applyFont="1" applyBorder="1" applyAlignment="1">
      <alignment horizontal="center"/>
    </xf>
    <xf numFmtId="0" fontId="1" fillId="0" borderId="0" xfId="0" applyFont="1" applyBorder="1" applyAlignment="1">
      <alignment horizontal="center" wrapText="1"/>
    </xf>
    <xf numFmtId="0" fontId="2" fillId="0" borderId="0" xfId="0" applyNumberFormat="1" applyFont="1" applyBorder="1" applyAlignment="1">
      <alignment horizontal="center"/>
    </xf>
    <xf numFmtId="165" fontId="2" fillId="0" borderId="10" xfId="0" applyNumberFormat="1" applyFont="1" applyBorder="1" applyAlignment="1">
      <alignment horizontal="center"/>
    </xf>
    <xf numFmtId="0" fontId="4" fillId="0" borderId="6" xfId="0" applyFont="1" applyBorder="1" applyAlignment="1">
      <alignment horizontal="center" wrapText="1"/>
    </xf>
    <xf numFmtId="0" fontId="4" fillId="0" borderId="2" xfId="0" applyFont="1" applyBorder="1" applyAlignment="1">
      <alignment horizontal="center" wrapText="1"/>
    </xf>
    <xf numFmtId="0" fontId="4" fillId="2" borderId="0" xfId="0" applyFont="1" applyFill="1" applyBorder="1" applyAlignment="1">
      <alignment horizontal="center" wrapText="1"/>
    </xf>
    <xf numFmtId="0" fontId="5" fillId="2" borderId="0" xfId="0" applyFont="1" applyFill="1" applyBorder="1" applyAlignment="1">
      <alignment horizontal="center" wrapText="1"/>
    </xf>
    <xf numFmtId="166" fontId="1" fillId="2" borderId="0" xfId="0" applyNumberFormat="1" applyFont="1" applyFill="1" applyBorder="1" applyAlignment="1">
      <alignment horizontal="center"/>
    </xf>
    <xf numFmtId="0" fontId="1" fillId="2" borderId="5" xfId="0" quotePrefix="1" applyFont="1" applyFill="1" applyBorder="1" applyAlignment="1">
      <alignment horizontal="center"/>
    </xf>
    <xf numFmtId="2" fontId="2" fillId="2" borderId="0" xfId="0" applyNumberFormat="1" applyFont="1" applyFill="1" applyAlignment="1">
      <alignment horizontal="center"/>
    </xf>
    <xf numFmtId="0" fontId="1" fillId="2" borderId="9" xfId="0" quotePrefix="1" applyFont="1" applyFill="1" applyBorder="1" applyAlignment="1">
      <alignment horizontal="center"/>
    </xf>
    <xf numFmtId="0" fontId="3" fillId="2" borderId="0" xfId="0" applyFont="1" applyFill="1"/>
    <xf numFmtId="165" fontId="3" fillId="2" borderId="0" xfId="0" applyNumberFormat="1" applyFont="1" applyFill="1" applyAlignment="1">
      <alignment horizontal="center"/>
    </xf>
    <xf numFmtId="1" fontId="3" fillId="2" borderId="0" xfId="0" applyNumberFormat="1" applyFont="1" applyFill="1" applyAlignment="1">
      <alignment horizontal="center"/>
    </xf>
    <xf numFmtId="165" fontId="2" fillId="0" borderId="2" xfId="0" applyNumberFormat="1" applyFont="1" applyBorder="1" applyAlignment="1">
      <alignment horizontal="center"/>
    </xf>
    <xf numFmtId="0" fontId="2" fillId="0" borderId="1" xfId="0" applyFont="1" applyBorder="1" applyAlignment="1">
      <alignment horizontal="center" wrapText="1"/>
    </xf>
    <xf numFmtId="0" fontId="2" fillId="0" borderId="0" xfId="0" applyFont="1" applyBorder="1" applyAlignment="1">
      <alignment horizontal="center"/>
    </xf>
    <xf numFmtId="0" fontId="2" fillId="0" borderId="1" xfId="0" applyFont="1" applyBorder="1" applyAlignment="1">
      <alignment horizontal="center" wrapText="1"/>
    </xf>
    <xf numFmtId="0" fontId="1" fillId="0" borderId="0" xfId="0" applyFont="1" applyFill="1" applyAlignment="1">
      <alignment horizontal="center"/>
    </xf>
    <xf numFmtId="0" fontId="2" fillId="0" borderId="0" xfId="0" applyFont="1" applyFill="1" applyBorder="1" applyAlignment="1">
      <alignment horizontal="center"/>
    </xf>
    <xf numFmtId="0" fontId="4" fillId="2" borderId="0" xfId="0" applyFont="1" applyFill="1"/>
    <xf numFmtId="0" fontId="5" fillId="2" borderId="0" xfId="0" applyFont="1" applyFill="1"/>
    <xf numFmtId="0" fontId="2" fillId="2" borderId="0" xfId="0" applyFont="1" applyFill="1"/>
    <xf numFmtId="1" fontId="6" fillId="2" borderId="0" xfId="0" applyNumberFormat="1" applyFont="1" applyFill="1" applyAlignment="1">
      <alignment horizontal="center"/>
    </xf>
    <xf numFmtId="165" fontId="6" fillId="2" borderId="0" xfId="0" applyNumberFormat="1" applyFont="1" applyFill="1" applyAlignment="1">
      <alignment horizontal="center"/>
    </xf>
    <xf numFmtId="0" fontId="5" fillId="0" borderId="6" xfId="0" applyFont="1" applyBorder="1" applyAlignment="1">
      <alignment horizontal="center" wrapText="1"/>
    </xf>
    <xf numFmtId="0" fontId="5" fillId="0" borderId="2" xfId="0" applyFont="1" applyBorder="1" applyAlignment="1">
      <alignment horizontal="center" wrapText="1"/>
    </xf>
    <xf numFmtId="0" fontId="1" fillId="2" borderId="0" xfId="0" quotePrefix="1" applyFont="1" applyFill="1" applyBorder="1" applyAlignment="1">
      <alignment horizontal="center"/>
    </xf>
    <xf numFmtId="0" fontId="1" fillId="0" borderId="0" xfId="0" quotePrefix="1" applyFont="1" applyFill="1" applyBorder="1" applyAlignment="1">
      <alignment horizontal="center"/>
    </xf>
    <xf numFmtId="0" fontId="3" fillId="0" borderId="0" xfId="0" applyFont="1" applyAlignment="1">
      <alignment horizontal="center"/>
    </xf>
    <xf numFmtId="0" fontId="1" fillId="0" borderId="6" xfId="0" applyFont="1" applyBorder="1"/>
    <xf numFmtId="0" fontId="2" fillId="2" borderId="0" xfId="0" quotePrefix="1" applyFont="1" applyFill="1" applyBorder="1" applyAlignment="1">
      <alignment horizontal="center"/>
    </xf>
    <xf numFmtId="167" fontId="2" fillId="0" borderId="0" xfId="0" applyNumberFormat="1" applyFont="1" applyAlignment="1">
      <alignment horizontal="center"/>
    </xf>
    <xf numFmtId="1" fontId="2" fillId="0" borderId="10" xfId="0" applyNumberFormat="1" applyFont="1" applyBorder="1" applyAlignment="1">
      <alignment horizontal="center"/>
    </xf>
    <xf numFmtId="165" fontId="1" fillId="0" borderId="11" xfId="0" applyNumberFormat="1" applyFont="1" applyBorder="1" applyAlignment="1">
      <alignment horizontal="center"/>
    </xf>
    <xf numFmtId="165" fontId="1" fillId="0" borderId="12" xfId="0" applyNumberFormat="1" applyFont="1" applyBorder="1" applyAlignment="1">
      <alignment horizontal="center"/>
    </xf>
    <xf numFmtId="0" fontId="1" fillId="0" borderId="12" xfId="0" applyFont="1" applyBorder="1" applyAlignment="1">
      <alignment horizontal="center"/>
    </xf>
    <xf numFmtId="0" fontId="1" fillId="0" borderId="12" xfId="0" applyFont="1" applyBorder="1" applyAlignment="1">
      <alignment horizontal="center" wrapText="1"/>
    </xf>
    <xf numFmtId="0" fontId="1" fillId="0" borderId="11" xfId="0" applyFont="1" applyBorder="1" applyAlignment="1">
      <alignment horizontal="center"/>
    </xf>
    <xf numFmtId="0" fontId="1" fillId="0" borderId="0" xfId="0" applyFont="1" applyBorder="1"/>
    <xf numFmtId="165" fontId="3" fillId="0" borderId="0" xfId="0" applyNumberFormat="1" applyFont="1" applyBorder="1" applyAlignment="1">
      <alignment horizontal="center"/>
    </xf>
    <xf numFmtId="165" fontId="1" fillId="0" borderId="0" xfId="0" applyNumberFormat="1" applyFont="1" applyBorder="1" applyAlignment="1">
      <alignment horizontal="center"/>
    </xf>
    <xf numFmtId="165" fontId="3" fillId="0" borderId="0" xfId="0" applyNumberFormat="1" applyFont="1" applyFill="1" applyBorder="1" applyAlignment="1">
      <alignment horizontal="center"/>
    </xf>
    <xf numFmtId="165" fontId="1" fillId="0" borderId="0" xfId="0" applyNumberFormat="1" applyFont="1" applyFill="1" applyBorder="1" applyAlignment="1">
      <alignment horizontal="center"/>
    </xf>
    <xf numFmtId="165" fontId="6" fillId="0" borderId="0" xfId="0" applyNumberFormat="1" applyFont="1" applyBorder="1" applyAlignment="1">
      <alignment horizontal="center"/>
    </xf>
    <xf numFmtId="0" fontId="1" fillId="0" borderId="0" xfId="0" applyFont="1" applyBorder="1" applyAlignment="1">
      <alignment wrapText="1"/>
    </xf>
    <xf numFmtId="165" fontId="2" fillId="0" borderId="5" xfId="0" applyNumberFormat="1" applyFont="1" applyBorder="1" applyAlignment="1">
      <alignment horizontal="center"/>
    </xf>
    <xf numFmtId="165" fontId="2" fillId="0" borderId="4" xfId="0" applyNumberFormat="1" applyFont="1" applyBorder="1" applyAlignment="1">
      <alignment horizontal="center"/>
    </xf>
    <xf numFmtId="166" fontId="2" fillId="0" borderId="10" xfId="0" applyNumberFormat="1" applyFont="1" applyBorder="1" applyAlignment="1">
      <alignment horizontal="right" wrapText="1"/>
    </xf>
    <xf numFmtId="0" fontId="1" fillId="0" borderId="0" xfId="0" applyFont="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166" fontId="1" fillId="0" borderId="6" xfId="0" applyNumberFormat="1" applyFont="1" applyBorder="1" applyAlignment="1">
      <alignment horizontal="center"/>
    </xf>
    <xf numFmtId="0" fontId="2" fillId="0" borderId="13"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6" xfId="0" applyFont="1" applyBorder="1" applyAlignment="1">
      <alignment horizontal="center" wrapText="1"/>
    </xf>
    <xf numFmtId="0" fontId="2" fillId="0" borderId="14" xfId="0" applyFont="1" applyBorder="1" applyAlignment="1">
      <alignment horizontal="center" wrapText="1"/>
    </xf>
    <xf numFmtId="0" fontId="2" fillId="0" borderId="0" xfId="0" applyFont="1" applyBorder="1" applyAlignment="1">
      <alignment horizontal="center" wrapText="1"/>
    </xf>
    <xf numFmtId="0" fontId="2" fillId="0" borderId="0" xfId="0" applyFont="1" applyBorder="1" applyAlignment="1">
      <alignment horizontal="center"/>
    </xf>
    <xf numFmtId="0" fontId="2" fillId="0" borderId="5"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28"/>
  <sheetViews>
    <sheetView workbookViewId="0">
      <selection activeCell="B2" sqref="B2:P2"/>
    </sheetView>
  </sheetViews>
  <sheetFormatPr defaultRowHeight="15" x14ac:dyDescent="0.25"/>
  <cols>
    <col min="1" max="1" width="17.85546875" customWidth="1"/>
    <col min="2" max="2" width="20" style="2" customWidth="1"/>
    <col min="3" max="3" width="15" style="1" bestFit="1" customWidth="1"/>
    <col min="4" max="4" width="14.7109375" style="1" customWidth="1"/>
    <col min="5" max="5" width="18" style="1" customWidth="1"/>
    <col min="6" max="6" width="19.5703125" style="1" customWidth="1"/>
    <col min="7" max="7" width="16" style="1" customWidth="1"/>
    <col min="8" max="13" width="13" style="1" customWidth="1"/>
    <col min="14" max="15" width="12.5703125" style="1" customWidth="1"/>
    <col min="16" max="16" width="13" style="1" customWidth="1"/>
    <col min="17" max="17" width="12.5703125" style="1" customWidth="1"/>
    <col min="18" max="18" width="20.28515625" style="1" customWidth="1"/>
    <col min="19" max="19" width="22.7109375" style="1" customWidth="1"/>
    <col min="20" max="20" width="22.85546875" style="1" customWidth="1"/>
    <col min="21" max="21" width="17.140625" style="1" customWidth="1"/>
    <col min="22" max="16384" width="9.140625" style="1"/>
  </cols>
  <sheetData>
    <row r="2" spans="1:17" ht="31.5" customHeight="1" x14ac:dyDescent="0.25">
      <c r="B2" s="79" t="s">
        <v>138</v>
      </c>
      <c r="C2" s="79"/>
      <c r="D2" s="79"/>
      <c r="E2" s="79"/>
      <c r="F2" s="79"/>
      <c r="G2" s="79"/>
      <c r="H2" s="79"/>
      <c r="I2" s="79"/>
      <c r="J2" s="79"/>
      <c r="K2" s="79"/>
      <c r="L2" s="79"/>
      <c r="M2" s="79"/>
      <c r="N2" s="79"/>
      <c r="O2" s="79"/>
      <c r="P2" s="79"/>
    </row>
    <row r="4" spans="1:17" s="27" customFormat="1" ht="60" x14ac:dyDescent="0.25">
      <c r="A4"/>
      <c r="B4" s="80" t="s">
        <v>137</v>
      </c>
      <c r="C4" s="82" t="s">
        <v>120</v>
      </c>
      <c r="D4" s="82" t="s">
        <v>117</v>
      </c>
      <c r="E4" s="84" t="s">
        <v>118</v>
      </c>
      <c r="F4" s="45" t="s">
        <v>134</v>
      </c>
      <c r="G4" s="33" t="s">
        <v>87</v>
      </c>
      <c r="H4" s="55" t="s">
        <v>59</v>
      </c>
      <c r="I4" s="33" t="s">
        <v>132</v>
      </c>
      <c r="J4" s="33" t="s">
        <v>62</v>
      </c>
      <c r="K4" s="33" t="s">
        <v>83</v>
      </c>
      <c r="L4" s="55" t="s">
        <v>69</v>
      </c>
      <c r="M4" s="33" t="s">
        <v>66</v>
      </c>
      <c r="N4" s="33" t="s">
        <v>126</v>
      </c>
      <c r="O4" s="33" t="s">
        <v>127</v>
      </c>
      <c r="P4" s="33" t="s">
        <v>86</v>
      </c>
    </row>
    <row r="5" spans="1:17" s="27" customFormat="1" ht="43.5" customHeight="1" thickBot="1" x14ac:dyDescent="0.3">
      <c r="A5"/>
      <c r="B5" s="81"/>
      <c r="C5" s="83"/>
      <c r="D5" s="83"/>
      <c r="E5" s="85"/>
      <c r="F5" s="34" t="s">
        <v>81</v>
      </c>
      <c r="G5" s="34" t="s">
        <v>81</v>
      </c>
      <c r="H5" s="56" t="s">
        <v>81</v>
      </c>
      <c r="I5" s="34" t="s">
        <v>81</v>
      </c>
      <c r="J5" s="34" t="s">
        <v>81</v>
      </c>
      <c r="K5" s="34" t="s">
        <v>81</v>
      </c>
      <c r="L5" s="56" t="s">
        <v>82</v>
      </c>
      <c r="M5" s="34" t="s">
        <v>82</v>
      </c>
      <c r="N5" s="34" t="s">
        <v>82</v>
      </c>
      <c r="O5" s="34" t="s">
        <v>82</v>
      </c>
      <c r="P5" s="34" t="s">
        <v>82</v>
      </c>
    </row>
    <row r="6" spans="1:17" s="27" customFormat="1" ht="43.5" customHeight="1" x14ac:dyDescent="0.25">
      <c r="A6"/>
      <c r="B6" s="20" t="s">
        <v>103</v>
      </c>
      <c r="C6" s="20" t="s">
        <v>122</v>
      </c>
      <c r="D6" s="22">
        <v>40254</v>
      </c>
      <c r="E6" s="40" t="s">
        <v>37</v>
      </c>
      <c r="F6" s="57" t="s">
        <v>135</v>
      </c>
      <c r="G6" s="35" t="s">
        <v>75</v>
      </c>
      <c r="H6" s="35" t="s">
        <v>76</v>
      </c>
      <c r="I6" s="36" t="s">
        <v>42</v>
      </c>
      <c r="J6" s="36">
        <v>0.51</v>
      </c>
      <c r="K6" s="35" t="s">
        <v>114</v>
      </c>
      <c r="L6" s="35" t="s">
        <v>80</v>
      </c>
      <c r="M6" s="21" t="s">
        <v>124</v>
      </c>
      <c r="N6" s="50" t="s">
        <v>128</v>
      </c>
      <c r="O6" s="50" t="s">
        <v>131</v>
      </c>
      <c r="P6" s="21" t="s">
        <v>77</v>
      </c>
    </row>
    <row r="7" spans="1:17" ht="30" x14ac:dyDescent="0.25">
      <c r="B7" s="12" t="s">
        <v>103</v>
      </c>
      <c r="C7" s="13" t="s">
        <v>121</v>
      </c>
      <c r="D7" s="14">
        <v>40254</v>
      </c>
      <c r="E7" s="15" t="s">
        <v>38</v>
      </c>
      <c r="F7" s="58" t="s">
        <v>135</v>
      </c>
      <c r="G7" s="23">
        <v>0.3</v>
      </c>
      <c r="H7" s="12" t="s">
        <v>76</v>
      </c>
      <c r="I7" s="26" t="s">
        <v>123</v>
      </c>
      <c r="J7" s="26" t="s">
        <v>43</v>
      </c>
      <c r="K7" s="26" t="s">
        <v>101</v>
      </c>
      <c r="L7" s="12" t="s">
        <v>80</v>
      </c>
      <c r="M7" s="12" t="s">
        <v>124</v>
      </c>
      <c r="N7" s="27" t="s">
        <v>128</v>
      </c>
      <c r="O7" s="27" t="s">
        <v>131</v>
      </c>
      <c r="P7" s="12" t="s">
        <v>77</v>
      </c>
    </row>
    <row r="8" spans="1:17" ht="30" x14ac:dyDescent="0.25">
      <c r="B8" s="20" t="s">
        <v>103</v>
      </c>
      <c r="C8" s="20" t="s">
        <v>122</v>
      </c>
      <c r="D8" s="22">
        <v>40868</v>
      </c>
      <c r="E8" s="38" t="s">
        <v>36</v>
      </c>
      <c r="F8" s="61">
        <v>28</v>
      </c>
      <c r="G8" s="39" t="s">
        <v>113</v>
      </c>
      <c r="H8" s="21" t="s">
        <v>76</v>
      </c>
      <c r="I8" s="21" t="s">
        <v>77</v>
      </c>
      <c r="J8" s="24">
        <v>0.71</v>
      </c>
      <c r="K8" s="35" t="s">
        <v>114</v>
      </c>
      <c r="L8" s="21" t="s">
        <v>80</v>
      </c>
      <c r="M8" s="24" t="s">
        <v>125</v>
      </c>
      <c r="N8" s="51" t="s">
        <v>129</v>
      </c>
      <c r="O8" s="52" t="s">
        <v>130</v>
      </c>
      <c r="P8" s="21" t="s">
        <v>77</v>
      </c>
    </row>
    <row r="9" spans="1:17" ht="30" x14ac:dyDescent="0.25">
      <c r="B9" s="12" t="s">
        <v>103</v>
      </c>
      <c r="C9" s="13" t="s">
        <v>121</v>
      </c>
      <c r="D9" s="14">
        <v>40868</v>
      </c>
      <c r="E9" s="15" t="s">
        <v>39</v>
      </c>
      <c r="F9" s="46">
        <v>25</v>
      </c>
      <c r="G9" s="12" t="s">
        <v>75</v>
      </c>
      <c r="H9" s="62">
        <v>0.1</v>
      </c>
      <c r="I9" s="12" t="s">
        <v>77</v>
      </c>
      <c r="J9" s="26" t="s">
        <v>102</v>
      </c>
      <c r="K9" s="12" t="s">
        <v>79</v>
      </c>
      <c r="L9" s="26" t="s">
        <v>44</v>
      </c>
      <c r="M9" s="48" t="s">
        <v>124</v>
      </c>
      <c r="N9" s="27" t="s">
        <v>128</v>
      </c>
      <c r="O9" s="27" t="s">
        <v>131</v>
      </c>
      <c r="P9" s="48" t="s">
        <v>77</v>
      </c>
    </row>
    <row r="10" spans="1:17" ht="30" x14ac:dyDescent="0.25">
      <c r="B10" s="20" t="s">
        <v>103</v>
      </c>
      <c r="C10" s="20" t="s">
        <v>122</v>
      </c>
      <c r="D10" s="37">
        <v>40987</v>
      </c>
      <c r="E10" s="38" t="s">
        <v>40</v>
      </c>
      <c r="F10" s="57" t="s">
        <v>135</v>
      </c>
      <c r="G10" s="35" t="s">
        <v>75</v>
      </c>
      <c r="H10" s="21" t="s">
        <v>76</v>
      </c>
      <c r="I10" s="24">
        <v>0.06</v>
      </c>
      <c r="J10" s="21" t="s">
        <v>78</v>
      </c>
      <c r="K10" s="35" t="s">
        <v>115</v>
      </c>
      <c r="L10" s="21" t="s">
        <v>80</v>
      </c>
      <c r="M10" s="21" t="s">
        <v>124</v>
      </c>
      <c r="N10" s="50" t="s">
        <v>128</v>
      </c>
      <c r="O10" s="50" t="s">
        <v>131</v>
      </c>
      <c r="P10" s="24" t="s">
        <v>45</v>
      </c>
    </row>
    <row r="11" spans="1:17" ht="30" x14ac:dyDescent="0.25">
      <c r="B11" s="16" t="s">
        <v>103</v>
      </c>
      <c r="C11" s="17" t="s">
        <v>121</v>
      </c>
      <c r="D11" s="18">
        <v>40987</v>
      </c>
      <c r="E11" s="19" t="s">
        <v>41</v>
      </c>
      <c r="F11" s="58" t="s">
        <v>135</v>
      </c>
      <c r="G11" s="16" t="s">
        <v>75</v>
      </c>
      <c r="H11" s="16" t="s">
        <v>76</v>
      </c>
      <c r="I11" s="25">
        <v>7.0000000000000007E-2</v>
      </c>
      <c r="J11" s="16" t="s">
        <v>78</v>
      </c>
      <c r="K11" s="16" t="s">
        <v>116</v>
      </c>
      <c r="L11" s="16" t="s">
        <v>80</v>
      </c>
      <c r="M11" s="48" t="s">
        <v>124</v>
      </c>
      <c r="N11" s="27" t="s">
        <v>128</v>
      </c>
      <c r="O11" s="27" t="s">
        <v>131</v>
      </c>
      <c r="P11" s="49" t="s">
        <v>46</v>
      </c>
    </row>
    <row r="12" spans="1:17" x14ac:dyDescent="0.25">
      <c r="B12" s="30"/>
      <c r="C12" s="29"/>
      <c r="D12" s="86" t="s">
        <v>136</v>
      </c>
      <c r="E12" s="86"/>
      <c r="F12" s="86"/>
      <c r="G12" s="86"/>
      <c r="H12" s="86"/>
      <c r="I12" s="86"/>
      <c r="J12" s="86"/>
      <c r="K12" s="86"/>
      <c r="L12" s="86"/>
      <c r="M12" s="86"/>
      <c r="N12" s="86"/>
      <c r="O12" s="86"/>
      <c r="P12" s="60"/>
    </row>
    <row r="13" spans="1:17" x14ac:dyDescent="0.25">
      <c r="B13" s="12" t="s">
        <v>103</v>
      </c>
      <c r="C13" s="1" t="s">
        <v>119</v>
      </c>
      <c r="E13" s="1" t="s">
        <v>112</v>
      </c>
      <c r="F13" s="26">
        <v>580</v>
      </c>
      <c r="G13" s="12">
        <v>1.5</v>
      </c>
      <c r="H13" s="26">
        <v>0.23</v>
      </c>
      <c r="I13" s="12">
        <v>0.5</v>
      </c>
      <c r="J13" s="12">
        <v>0.15</v>
      </c>
      <c r="K13" s="12">
        <v>2</v>
      </c>
      <c r="L13" s="26">
        <v>5</v>
      </c>
      <c r="M13" s="12">
        <v>6.4</v>
      </c>
      <c r="N13" s="12">
        <v>0.21</v>
      </c>
      <c r="O13" s="12">
        <v>5</v>
      </c>
      <c r="P13" s="12">
        <v>0.48</v>
      </c>
    </row>
    <row r="14" spans="1:17" s="28" customFormat="1" x14ac:dyDescent="0.25">
      <c r="A14"/>
      <c r="B14" s="59"/>
      <c r="E14" s="41" t="s">
        <v>108</v>
      </c>
      <c r="F14" s="54">
        <f>(25/F13)*100</f>
        <v>4.3103448275862073</v>
      </c>
      <c r="G14" s="42">
        <f>($G$7/G13)*100</f>
        <v>20</v>
      </c>
      <c r="H14" s="53">
        <f>($H$9/H13)*100</f>
        <v>43.478260869565219</v>
      </c>
      <c r="I14" s="42">
        <f>(((0.02+0.07)/2)/I13)*100</f>
        <v>9.0000000000000018</v>
      </c>
      <c r="J14" s="43">
        <f>(((0.003+0.08)/2)/J13)*100</f>
        <v>27.666666666666668</v>
      </c>
      <c r="K14" s="43">
        <f>(0.32/K13)*100</f>
        <v>16</v>
      </c>
      <c r="L14" s="53">
        <f>(3.1/L13)*100</f>
        <v>62</v>
      </c>
      <c r="M14" s="43" t="s">
        <v>133</v>
      </c>
      <c r="N14" s="43" t="s">
        <v>133</v>
      </c>
      <c r="O14" s="43" t="s">
        <v>133</v>
      </c>
      <c r="P14" s="43">
        <f>(0.011/P13)*100</f>
        <v>2.2916666666666665</v>
      </c>
    </row>
    <row r="15" spans="1:17" x14ac:dyDescent="0.25">
      <c r="B15" s="12" t="s">
        <v>104</v>
      </c>
      <c r="C15" s="1" t="s">
        <v>119</v>
      </c>
      <c r="E15" s="1" t="s">
        <v>112</v>
      </c>
      <c r="F15" s="26">
        <v>130</v>
      </c>
      <c r="G15" s="12">
        <v>1.3</v>
      </c>
      <c r="H15" s="26">
        <v>8.5000000000000006E-2</v>
      </c>
      <c r="I15" s="12">
        <v>0.24</v>
      </c>
      <c r="J15" s="12">
        <v>0.15</v>
      </c>
      <c r="K15" s="12">
        <v>1.6</v>
      </c>
      <c r="L15" s="26">
        <v>3.7</v>
      </c>
      <c r="M15" s="12">
        <v>2.1</v>
      </c>
      <c r="N15" s="12">
        <v>0.2</v>
      </c>
      <c r="O15" s="12">
        <v>5.7</v>
      </c>
      <c r="P15" s="12">
        <v>0.19</v>
      </c>
    </row>
    <row r="16" spans="1:17" x14ac:dyDescent="0.25">
      <c r="B16" s="12"/>
      <c r="E16" s="41" t="s">
        <v>108</v>
      </c>
      <c r="F16" s="53">
        <f>(25/F15)*100</f>
        <v>19.230769230769234</v>
      </c>
      <c r="G16" s="42">
        <f>($G$7/G15)*100</f>
        <v>23.076923076923077</v>
      </c>
      <c r="H16" s="53">
        <f>($H$9/H15)*100</f>
        <v>117.64705882352942</v>
      </c>
      <c r="I16" s="43">
        <f>(((0.02+0.07)/2)/I15)*100</f>
        <v>18.750000000000004</v>
      </c>
      <c r="J16" s="43">
        <f>(((0.003+0.08)/2)/J15)*100</f>
        <v>27.666666666666668</v>
      </c>
      <c r="K16" s="43">
        <f>(0.32/K15)*100</f>
        <v>20</v>
      </c>
      <c r="L16" s="53">
        <f>(3.1/L15)*100</f>
        <v>83.78378378378379</v>
      </c>
      <c r="M16" s="43" t="s">
        <v>133</v>
      </c>
      <c r="N16" s="43" t="s">
        <v>133</v>
      </c>
      <c r="O16" s="43" t="s">
        <v>133</v>
      </c>
      <c r="P16" s="43">
        <f>(0.011/P15)*100</f>
        <v>5.7894736842105257</v>
      </c>
      <c r="Q16" s="28"/>
    </row>
    <row r="17" spans="2:20" x14ac:dyDescent="0.25">
      <c r="B17" s="12" t="s">
        <v>105</v>
      </c>
      <c r="C17" s="1" t="s">
        <v>119</v>
      </c>
      <c r="E17" s="1" t="s">
        <v>112</v>
      </c>
      <c r="F17" s="26">
        <v>125</v>
      </c>
      <c r="G17" s="12">
        <v>1.5</v>
      </c>
      <c r="H17" s="26">
        <v>0.16</v>
      </c>
      <c r="I17" s="12">
        <v>0.23</v>
      </c>
      <c r="J17" s="12">
        <v>0.16</v>
      </c>
      <c r="K17" s="12">
        <v>1.8</v>
      </c>
      <c r="L17" s="26">
        <v>6.2</v>
      </c>
      <c r="M17" s="12">
        <v>2</v>
      </c>
      <c r="N17" s="12">
        <v>0.2</v>
      </c>
      <c r="O17" s="12">
        <v>6.2</v>
      </c>
      <c r="P17" s="12">
        <v>0.63</v>
      </c>
    </row>
    <row r="18" spans="2:20" x14ac:dyDescent="0.25">
      <c r="B18" s="59"/>
      <c r="D18" s="28"/>
      <c r="E18" s="41" t="s">
        <v>108</v>
      </c>
      <c r="F18" s="53">
        <f>(25/F17)*100</f>
        <v>20</v>
      </c>
      <c r="G18" s="42">
        <f>($G$7/G17)*100</f>
        <v>20</v>
      </c>
      <c r="H18" s="53">
        <f>($H$9/H17)*100</f>
        <v>62.5</v>
      </c>
      <c r="I18" s="43">
        <f>(((0.02+0.07)/2)/I17)*100</f>
        <v>19.565217391304348</v>
      </c>
      <c r="J18" s="43">
        <f>(((0.003+0.08)/2)/J17)*100</f>
        <v>25.937500000000004</v>
      </c>
      <c r="K18" s="43">
        <f>(0.32/K17)*100</f>
        <v>17.777777777777779</v>
      </c>
      <c r="L18" s="53">
        <f>(3.1/L17)*100</f>
        <v>50</v>
      </c>
      <c r="M18" s="43" t="s">
        <v>133</v>
      </c>
      <c r="N18" s="43" t="s">
        <v>133</v>
      </c>
      <c r="O18" s="43" t="s">
        <v>133</v>
      </c>
      <c r="P18" s="43">
        <f>(0.011/P17)*100</f>
        <v>1.746031746031746</v>
      </c>
      <c r="Q18" s="28"/>
    </row>
    <row r="19" spans="2:20" x14ac:dyDescent="0.25">
      <c r="B19" s="12" t="s">
        <v>106</v>
      </c>
      <c r="C19" s="1" t="s">
        <v>119</v>
      </c>
      <c r="E19" s="1" t="s">
        <v>112</v>
      </c>
      <c r="F19" s="26">
        <v>34</v>
      </c>
      <c r="G19" s="12">
        <v>1.3</v>
      </c>
      <c r="H19" s="26">
        <v>0.47</v>
      </c>
      <c r="I19" s="12">
        <v>0.43</v>
      </c>
      <c r="J19" s="12">
        <v>0.42</v>
      </c>
      <c r="K19" s="12">
        <v>1.8</v>
      </c>
      <c r="L19" s="26">
        <v>2.7</v>
      </c>
      <c r="M19" s="12">
        <v>1.7</v>
      </c>
      <c r="N19" s="12">
        <v>0.2</v>
      </c>
      <c r="O19" s="12">
        <v>2.7</v>
      </c>
      <c r="P19" s="12" t="s">
        <v>109</v>
      </c>
    </row>
    <row r="20" spans="2:20" x14ac:dyDescent="0.25">
      <c r="B20" s="59"/>
      <c r="D20" s="28"/>
      <c r="E20" s="41" t="s">
        <v>108</v>
      </c>
      <c r="F20" s="53">
        <f>(25/F19)*100</f>
        <v>73.529411764705884</v>
      </c>
      <c r="G20" s="42">
        <f>($G$7/G19)*100</f>
        <v>23.076923076923077</v>
      </c>
      <c r="H20" s="53">
        <f>($H$9/H19)*100</f>
        <v>21.276595744680854</v>
      </c>
      <c r="I20" s="43">
        <f>(((0.02+0.07)/2)/I19)*100</f>
        <v>10.46511627906977</v>
      </c>
      <c r="J20" s="42">
        <f>(((0.003+0.08)/2)/J19)*100</f>
        <v>9.8809523809523814</v>
      </c>
      <c r="K20" s="43">
        <f>(0.32/K19)*100</f>
        <v>17.777777777777779</v>
      </c>
      <c r="L20" s="53">
        <f>(3.1/L19)*100</f>
        <v>114.81481481481481</v>
      </c>
      <c r="M20" s="43" t="s">
        <v>133</v>
      </c>
      <c r="N20" s="43" t="s">
        <v>133</v>
      </c>
      <c r="O20" s="43" t="s">
        <v>133</v>
      </c>
      <c r="P20" s="43">
        <f>(0.011/0.09)*100</f>
        <v>12.222222222222221</v>
      </c>
      <c r="Q20" s="28"/>
    </row>
    <row r="21" spans="2:20" x14ac:dyDescent="0.25">
      <c r="B21" s="12" t="s">
        <v>107</v>
      </c>
      <c r="C21" s="1" t="s">
        <v>119</v>
      </c>
      <c r="E21" s="1" t="s">
        <v>112</v>
      </c>
      <c r="F21" s="26">
        <v>45</v>
      </c>
      <c r="G21" s="12">
        <v>1.2</v>
      </c>
      <c r="H21" s="26">
        <v>0.32</v>
      </c>
      <c r="I21" s="12">
        <v>0.42</v>
      </c>
      <c r="J21" s="12">
        <v>0.26</v>
      </c>
      <c r="K21" s="12">
        <v>1.7</v>
      </c>
      <c r="L21" s="26">
        <v>1.97</v>
      </c>
      <c r="M21" s="12">
        <v>1.8</v>
      </c>
      <c r="N21" s="12">
        <v>0.2</v>
      </c>
      <c r="O21" s="12">
        <v>2.2000000000000002</v>
      </c>
      <c r="P21" s="12" t="s">
        <v>110</v>
      </c>
    </row>
    <row r="22" spans="2:20" x14ac:dyDescent="0.25">
      <c r="B22" s="13"/>
      <c r="D22" s="28"/>
      <c r="E22" s="41" t="s">
        <v>108</v>
      </c>
      <c r="F22" s="53">
        <f>(25/F21)*100</f>
        <v>55.555555555555557</v>
      </c>
      <c r="G22" s="42">
        <f>($G$7/G21)*100</f>
        <v>25</v>
      </c>
      <c r="H22" s="53">
        <f>($H$9/H21)*100</f>
        <v>31.25</v>
      </c>
      <c r="I22" s="43">
        <f>(((0.02+0.07)/2)/I21)*100</f>
        <v>10.714285714285717</v>
      </c>
      <c r="J22" s="43">
        <f>(((0.003+0.08)/2)/J21)*100</f>
        <v>15.961538461538463</v>
      </c>
      <c r="K22" s="43">
        <f>(0.32/K21)*100</f>
        <v>18.823529411764707</v>
      </c>
      <c r="L22" s="53">
        <f>(3.1/L21)*100</f>
        <v>157.36040609137058</v>
      </c>
      <c r="M22" s="43" t="s">
        <v>133</v>
      </c>
      <c r="N22" s="43" t="s">
        <v>133</v>
      </c>
      <c r="O22" s="43" t="s">
        <v>133</v>
      </c>
      <c r="P22" s="43">
        <f>(0.011/0.042)*100</f>
        <v>26.190476190476186</v>
      </c>
      <c r="Q22" s="28"/>
    </row>
    <row r="23" spans="2:20" ht="15.75" thickBot="1" x14ac:dyDescent="0.3">
      <c r="B23" s="78" t="s">
        <v>111</v>
      </c>
      <c r="C23" s="78"/>
      <c r="D23" s="78"/>
      <c r="E23" s="78"/>
      <c r="F23" s="63">
        <f t="shared" ref="F23:L23" si="0">AVERAGE(F14,F16,F18,F20,F22)</f>
        <v>34.52521627572338</v>
      </c>
      <c r="G23" s="63">
        <f t="shared" si="0"/>
        <v>22.230769230769234</v>
      </c>
      <c r="H23" s="63">
        <f t="shared" si="0"/>
        <v>55.230383087555104</v>
      </c>
      <c r="I23" s="63">
        <f t="shared" si="0"/>
        <v>13.698923876931968</v>
      </c>
      <c r="J23" s="63">
        <f t="shared" si="0"/>
        <v>21.422664835164838</v>
      </c>
      <c r="K23" s="63">
        <f t="shared" si="0"/>
        <v>18.075816993464052</v>
      </c>
      <c r="L23" s="63">
        <f t="shared" si="0"/>
        <v>93.591800937993838</v>
      </c>
      <c r="M23" s="32" t="s">
        <v>133</v>
      </c>
      <c r="N23" s="32" t="s">
        <v>133</v>
      </c>
      <c r="O23" s="32" t="s">
        <v>133</v>
      </c>
      <c r="P23" s="32">
        <f t="shared" ref="P23" si="1">AVERAGE(P14,P16,P18,P20,P22)</f>
        <v>9.6479741019214682</v>
      </c>
      <c r="Q23" s="31"/>
      <c r="R23" s="31"/>
      <c r="S23" s="31"/>
      <c r="T23" s="11"/>
    </row>
    <row r="24" spans="2:20" x14ac:dyDescent="0.25">
      <c r="F24" s="12"/>
      <c r="G24" s="12"/>
      <c r="H24" s="12"/>
      <c r="I24" s="12"/>
      <c r="J24" s="12"/>
      <c r="K24" s="12"/>
      <c r="L24" s="12"/>
      <c r="M24" s="12"/>
      <c r="N24" s="12"/>
      <c r="O24" s="12"/>
      <c r="P24" s="12"/>
      <c r="Q24" s="12"/>
      <c r="R24" s="12"/>
      <c r="S24" s="12"/>
    </row>
    <row r="25" spans="2:20" x14ac:dyDescent="0.25">
      <c r="F25" s="12"/>
      <c r="G25" s="12"/>
    </row>
    <row r="26" spans="2:20" x14ac:dyDescent="0.25">
      <c r="F26" s="12"/>
      <c r="G26" s="12"/>
    </row>
    <row r="27" spans="2:20" x14ac:dyDescent="0.25">
      <c r="F27" s="12"/>
      <c r="G27" s="12"/>
    </row>
    <row r="28" spans="2:20" x14ac:dyDescent="0.25">
      <c r="F28" s="12"/>
      <c r="G28" s="12"/>
    </row>
  </sheetData>
  <mergeCells count="7">
    <mergeCell ref="B23:E23"/>
    <mergeCell ref="B2:P2"/>
    <mergeCell ref="B4:B5"/>
    <mergeCell ref="D4:D5"/>
    <mergeCell ref="E4:E5"/>
    <mergeCell ref="C4:C5"/>
    <mergeCell ref="D12:O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J44"/>
  <sheetViews>
    <sheetView tabSelected="1" workbookViewId="0">
      <selection activeCell="M9" sqref="M9"/>
    </sheetView>
  </sheetViews>
  <sheetFormatPr defaultRowHeight="15" x14ac:dyDescent="0.25"/>
  <cols>
    <col min="1" max="2" width="9.140625" style="1"/>
    <col min="3" max="3" width="12" style="1" customWidth="1"/>
    <col min="4" max="4" width="21.5703125" style="2" customWidth="1"/>
    <col min="5" max="5" width="9.140625" style="1"/>
    <col min="6" max="8" width="18.85546875" style="1" customWidth="1"/>
    <col min="9" max="9" width="14.85546875" style="1" customWidth="1"/>
    <col min="10" max="10" width="21.85546875" style="1" customWidth="1"/>
    <col min="11" max="16384" width="9.140625" style="1"/>
  </cols>
  <sheetData>
    <row r="4" spans="3:10" ht="79.5" customHeight="1" x14ac:dyDescent="0.25">
      <c r="C4" s="79" t="s">
        <v>154</v>
      </c>
      <c r="D4" s="79"/>
      <c r="E4" s="79"/>
      <c r="F4" s="79"/>
      <c r="G4" s="79"/>
      <c r="H4" s="79"/>
      <c r="I4" s="79"/>
      <c r="J4" s="79"/>
    </row>
    <row r="6" spans="3:10" ht="30.75" customHeight="1" x14ac:dyDescent="0.25">
      <c r="C6" s="80" t="s">
        <v>54</v>
      </c>
      <c r="D6" s="82" t="s">
        <v>52</v>
      </c>
      <c r="E6" s="84" t="s">
        <v>53</v>
      </c>
      <c r="F6" s="90" t="s">
        <v>74</v>
      </c>
      <c r="G6" s="90"/>
      <c r="H6" s="90"/>
      <c r="I6" s="91"/>
      <c r="J6" s="87" t="s">
        <v>152</v>
      </c>
    </row>
    <row r="7" spans="3:10" ht="30.75" customHeight="1" x14ac:dyDescent="0.25">
      <c r="C7" s="92"/>
      <c r="D7" s="93"/>
      <c r="E7" s="94"/>
      <c r="F7" s="47" t="s">
        <v>49</v>
      </c>
      <c r="G7" s="47" t="s">
        <v>50</v>
      </c>
      <c r="H7" s="9" t="s">
        <v>50</v>
      </c>
      <c r="I7" s="87" t="s">
        <v>151</v>
      </c>
      <c r="J7" s="89"/>
    </row>
    <row r="8" spans="3:10" ht="15.75" thickBot="1" x14ac:dyDescent="0.3">
      <c r="C8" s="81"/>
      <c r="D8" s="83"/>
      <c r="E8" s="85"/>
      <c r="F8" s="3">
        <v>40254</v>
      </c>
      <c r="G8" s="3">
        <v>40875</v>
      </c>
      <c r="H8" s="10">
        <v>40476</v>
      </c>
      <c r="I8" s="88"/>
      <c r="J8" s="88"/>
    </row>
    <row r="9" spans="3:10" ht="45" x14ac:dyDescent="0.25">
      <c r="C9" s="1" t="s">
        <v>0</v>
      </c>
      <c r="D9" s="2" t="s">
        <v>47</v>
      </c>
      <c r="E9" s="7" t="s">
        <v>48</v>
      </c>
      <c r="F9" s="70">
        <v>-45.614035087719287</v>
      </c>
      <c r="G9" s="71" t="s">
        <v>133</v>
      </c>
      <c r="H9" s="71" t="s">
        <v>133</v>
      </c>
      <c r="I9" s="76">
        <f>AVERAGE(F9:H9)</f>
        <v>-45.614035087719287</v>
      </c>
      <c r="J9" s="65" t="s">
        <v>155</v>
      </c>
    </row>
    <row r="10" spans="3:10" x14ac:dyDescent="0.25">
      <c r="C10" s="1" t="s">
        <v>1</v>
      </c>
      <c r="D10" s="2" t="s">
        <v>51</v>
      </c>
      <c r="E10" s="7" t="s">
        <v>48</v>
      </c>
      <c r="F10" s="71">
        <v>8.0486792974692207</v>
      </c>
      <c r="G10" s="71">
        <v>4.5042953331785522</v>
      </c>
      <c r="H10" s="71">
        <v>0.65198377991572509</v>
      </c>
      <c r="I10" s="76">
        <f>AVERAGE(F10:H10)</f>
        <v>4.4016528035211655</v>
      </c>
      <c r="J10" s="65"/>
    </row>
    <row r="11" spans="3:10" ht="30" x14ac:dyDescent="0.25">
      <c r="C11" s="1" t="s">
        <v>2</v>
      </c>
      <c r="D11" s="2" t="s">
        <v>58</v>
      </c>
      <c r="E11" s="7" t="s">
        <v>48</v>
      </c>
      <c r="F11" s="70">
        <v>-32.727272727272727</v>
      </c>
      <c r="G11" s="71">
        <v>-3.9215686274509802</v>
      </c>
      <c r="H11" s="71">
        <v>0</v>
      </c>
      <c r="I11" s="76">
        <v>-12.216280451574569</v>
      </c>
      <c r="J11" s="66" t="s">
        <v>150</v>
      </c>
    </row>
    <row r="12" spans="3:10" ht="30" x14ac:dyDescent="0.25">
      <c r="C12" s="1" t="s">
        <v>35</v>
      </c>
      <c r="D12" s="2" t="s">
        <v>65</v>
      </c>
      <c r="E12" s="7" t="s">
        <v>153</v>
      </c>
      <c r="F12" s="71" t="s">
        <v>133</v>
      </c>
      <c r="G12" s="71">
        <v>-2.8985507246376812</v>
      </c>
      <c r="H12" s="71" t="s">
        <v>133</v>
      </c>
      <c r="I12" s="76">
        <v>-2.8985507246376812</v>
      </c>
      <c r="J12" s="66" t="s">
        <v>149</v>
      </c>
    </row>
    <row r="13" spans="3:10" x14ac:dyDescent="0.25">
      <c r="C13" s="1" t="s">
        <v>3</v>
      </c>
      <c r="D13" s="2" t="s">
        <v>55</v>
      </c>
      <c r="E13" s="7" t="s">
        <v>48</v>
      </c>
      <c r="F13" s="71">
        <v>8</v>
      </c>
      <c r="G13" s="71">
        <v>4.6511627906976747</v>
      </c>
      <c r="H13" s="71">
        <v>0</v>
      </c>
      <c r="I13" s="76">
        <f t="shared" ref="I13:I14" si="0">AVERAGE(F13:H13)</f>
        <v>4.2170542635658919</v>
      </c>
      <c r="J13" s="65" t="s">
        <v>133</v>
      </c>
    </row>
    <row r="14" spans="3:10" x14ac:dyDescent="0.25">
      <c r="C14" s="1" t="s">
        <v>4</v>
      </c>
      <c r="D14" s="2" t="s">
        <v>56</v>
      </c>
      <c r="E14" s="7" t="s">
        <v>48</v>
      </c>
      <c r="F14" s="71">
        <v>8.333333333333341</v>
      </c>
      <c r="G14" s="71">
        <v>3.7735849056603801</v>
      </c>
      <c r="H14" s="71">
        <v>2.6666666666666687</v>
      </c>
      <c r="I14" s="76">
        <f t="shared" si="0"/>
        <v>4.924528301886796</v>
      </c>
      <c r="J14" s="65" t="s">
        <v>133</v>
      </c>
    </row>
    <row r="15" spans="3:10" x14ac:dyDescent="0.25">
      <c r="C15" s="1" t="s">
        <v>5</v>
      </c>
      <c r="D15" s="2" t="s">
        <v>57</v>
      </c>
      <c r="E15" s="7" t="s">
        <v>48</v>
      </c>
      <c r="F15" s="71">
        <v>6.8965517241379377</v>
      </c>
      <c r="G15" s="70">
        <v>-76.691729323308266</v>
      </c>
      <c r="H15" s="71">
        <v>-9.7560975609756042</v>
      </c>
      <c r="I15" s="76">
        <v>-26.517091720048644</v>
      </c>
      <c r="J15" s="66">
        <v>0</v>
      </c>
    </row>
    <row r="16" spans="3:10" x14ac:dyDescent="0.25">
      <c r="C16" s="1" t="s">
        <v>6</v>
      </c>
      <c r="D16" s="2" t="s">
        <v>60</v>
      </c>
      <c r="E16" s="7" t="s">
        <v>48</v>
      </c>
      <c r="F16" s="71">
        <v>-38.961038961038966</v>
      </c>
      <c r="G16" s="71">
        <v>1.7391304347826104</v>
      </c>
      <c r="H16" s="71">
        <v>0</v>
      </c>
      <c r="I16" s="76">
        <v>-12.407302842085452</v>
      </c>
      <c r="J16" s="66" t="s">
        <v>148</v>
      </c>
    </row>
    <row r="17" spans="3:10" ht="30" x14ac:dyDescent="0.25">
      <c r="C17" s="1" t="s">
        <v>7</v>
      </c>
      <c r="D17" s="2" t="s">
        <v>61</v>
      </c>
      <c r="E17" s="7" t="s">
        <v>48</v>
      </c>
      <c r="F17" s="71" t="s">
        <v>133</v>
      </c>
      <c r="G17" s="71">
        <v>0</v>
      </c>
      <c r="H17" s="71">
        <v>8.4507042253520996</v>
      </c>
      <c r="I17" s="76">
        <v>4.2253521126760498</v>
      </c>
      <c r="J17" s="67" t="s">
        <v>147</v>
      </c>
    </row>
    <row r="18" spans="3:10" x14ac:dyDescent="0.25">
      <c r="C18" s="1" t="s">
        <v>8</v>
      </c>
      <c r="D18" s="2" t="s">
        <v>62</v>
      </c>
      <c r="E18" s="7" t="s">
        <v>48</v>
      </c>
      <c r="F18" s="71">
        <v>-3.9215686274509838</v>
      </c>
      <c r="G18" s="71">
        <v>5.347593582887705</v>
      </c>
      <c r="H18" s="71">
        <v>0</v>
      </c>
      <c r="I18" s="76">
        <v>0.47534165181224042</v>
      </c>
      <c r="J18" s="66" t="s">
        <v>146</v>
      </c>
    </row>
    <row r="19" spans="3:10" x14ac:dyDescent="0.25">
      <c r="C19" s="1" t="s">
        <v>9</v>
      </c>
      <c r="D19" s="2" t="s">
        <v>63</v>
      </c>
      <c r="E19" s="7" t="s">
        <v>48</v>
      </c>
      <c r="F19" s="71">
        <v>-2.724795640326978</v>
      </c>
      <c r="G19" s="70">
        <v>-40.322580645161295</v>
      </c>
      <c r="H19" s="71">
        <v>-7.9207920792079278</v>
      </c>
      <c r="I19" s="76">
        <v>-16.989389454898735</v>
      </c>
      <c r="J19" s="66" t="s">
        <v>145</v>
      </c>
    </row>
    <row r="20" spans="3:10" x14ac:dyDescent="0.25">
      <c r="C20" s="1" t="s">
        <v>10</v>
      </c>
      <c r="D20" s="2" t="s">
        <v>64</v>
      </c>
      <c r="E20" s="7" t="s">
        <v>153</v>
      </c>
      <c r="F20" s="71">
        <v>-13.740458015267182</v>
      </c>
      <c r="G20" s="71" t="s">
        <v>133</v>
      </c>
      <c r="H20" s="71">
        <v>12.5</v>
      </c>
      <c r="I20" s="76">
        <v>-0.62022900763359079</v>
      </c>
      <c r="J20" s="66" t="s">
        <v>144</v>
      </c>
    </row>
    <row r="21" spans="3:10" x14ac:dyDescent="0.25">
      <c r="C21" s="1" t="s">
        <v>11</v>
      </c>
      <c r="D21" s="2" t="s">
        <v>66</v>
      </c>
      <c r="E21" s="7" t="s">
        <v>153</v>
      </c>
      <c r="F21" s="70">
        <v>30.303030303030305</v>
      </c>
      <c r="G21" s="71">
        <v>-8.6956521739130324</v>
      </c>
      <c r="H21" s="71">
        <v>-11.764705882352953</v>
      </c>
      <c r="I21" s="76">
        <v>3.2808907489214398</v>
      </c>
      <c r="J21" s="66" t="s">
        <v>143</v>
      </c>
    </row>
    <row r="22" spans="3:10" x14ac:dyDescent="0.25">
      <c r="C22" s="1" t="s">
        <v>12</v>
      </c>
      <c r="D22" s="2" t="s">
        <v>67</v>
      </c>
      <c r="E22" s="7" t="s">
        <v>153</v>
      </c>
      <c r="F22" s="71">
        <v>-19.512195121951219</v>
      </c>
      <c r="G22" s="71">
        <v>4.6511627906976782</v>
      </c>
      <c r="H22" s="71">
        <v>7.4074074074074199</v>
      </c>
      <c r="I22" s="76">
        <v>-2.48454164128204</v>
      </c>
      <c r="J22" s="66">
        <v>0</v>
      </c>
    </row>
    <row r="23" spans="3:10" x14ac:dyDescent="0.25">
      <c r="C23" s="1" t="s">
        <v>13</v>
      </c>
      <c r="D23" s="2" t="s">
        <v>68</v>
      </c>
      <c r="E23" s="7" t="s">
        <v>153</v>
      </c>
      <c r="F23" s="71">
        <v>-9.5238095238095308</v>
      </c>
      <c r="G23" s="71" t="s">
        <v>133</v>
      </c>
      <c r="H23" s="71">
        <v>7.2727272727272796</v>
      </c>
      <c r="I23" s="76">
        <v>-1.1255411255411256</v>
      </c>
      <c r="J23" s="66" t="s">
        <v>142</v>
      </c>
    </row>
    <row r="24" spans="3:10" x14ac:dyDescent="0.25">
      <c r="C24" s="1" t="s">
        <v>14</v>
      </c>
      <c r="D24" s="2" t="s">
        <v>69</v>
      </c>
      <c r="E24" s="7" t="s">
        <v>153</v>
      </c>
      <c r="F24" s="71" t="s">
        <v>133</v>
      </c>
      <c r="G24" s="71" t="s">
        <v>133</v>
      </c>
      <c r="H24" s="71">
        <v>4.0816326530612272</v>
      </c>
      <c r="I24" s="76">
        <v>4.0816326530612272</v>
      </c>
      <c r="J24" s="66" t="s">
        <v>141</v>
      </c>
    </row>
    <row r="25" spans="3:10" x14ac:dyDescent="0.25">
      <c r="C25" s="69" t="s">
        <v>15</v>
      </c>
      <c r="D25" s="75" t="s">
        <v>70</v>
      </c>
      <c r="E25" s="7" t="s">
        <v>153</v>
      </c>
      <c r="F25" s="71">
        <v>5.4054054054054053</v>
      </c>
      <c r="G25" s="71" t="s">
        <v>133</v>
      </c>
      <c r="H25" s="71">
        <v>-5.7142857142857144</v>
      </c>
      <c r="I25" s="76">
        <v>-0.15444015444015458</v>
      </c>
      <c r="J25" s="66" t="s">
        <v>140</v>
      </c>
    </row>
    <row r="26" spans="3:10" ht="15.75" thickBot="1" x14ac:dyDescent="0.3">
      <c r="C26" s="4" t="s">
        <v>16</v>
      </c>
      <c r="D26" s="5" t="s">
        <v>71</v>
      </c>
      <c r="E26" s="8" t="s">
        <v>153</v>
      </c>
      <c r="F26" s="6" t="s">
        <v>133</v>
      </c>
      <c r="G26" s="6">
        <v>4.2553191489361701</v>
      </c>
      <c r="H26" s="6">
        <v>5.8823529411764701</v>
      </c>
      <c r="I26" s="77">
        <v>5.0688360450563206</v>
      </c>
      <c r="J26" s="68" t="s">
        <v>139</v>
      </c>
    </row>
    <row r="27" spans="3:10" x14ac:dyDescent="0.25">
      <c r="C27" s="1" t="s">
        <v>17</v>
      </c>
      <c r="D27" s="2" t="s">
        <v>72</v>
      </c>
      <c r="E27" s="7" t="s">
        <v>153</v>
      </c>
      <c r="F27" s="72">
        <v>172.75985663082437</v>
      </c>
      <c r="G27" s="71">
        <v>0</v>
      </c>
      <c r="H27" s="71">
        <v>0</v>
      </c>
      <c r="I27" s="76">
        <f t="shared" ref="I27:I44" si="1">AVERAGE(F27:H27)</f>
        <v>57.586618876941458</v>
      </c>
      <c r="J27" s="65" t="s">
        <v>133</v>
      </c>
    </row>
    <row r="28" spans="3:10" x14ac:dyDescent="0.25">
      <c r="C28" s="1" t="s">
        <v>18</v>
      </c>
      <c r="D28" s="2" t="s">
        <v>73</v>
      </c>
      <c r="E28" s="7" t="s">
        <v>153</v>
      </c>
      <c r="F28" s="72">
        <v>-127.86885245901642</v>
      </c>
      <c r="G28" s="71">
        <v>0</v>
      </c>
      <c r="H28" s="71">
        <v>0</v>
      </c>
      <c r="I28" s="76">
        <f t="shared" si="1"/>
        <v>-42.622950819672141</v>
      </c>
      <c r="J28" s="65" t="s">
        <v>133</v>
      </c>
    </row>
    <row r="29" spans="3:10" x14ac:dyDescent="0.25">
      <c r="C29" s="1" t="s">
        <v>19</v>
      </c>
      <c r="D29" s="2" t="s">
        <v>88</v>
      </c>
      <c r="E29" s="7" t="s">
        <v>153</v>
      </c>
      <c r="F29" s="71">
        <v>0</v>
      </c>
      <c r="G29" s="71">
        <v>0</v>
      </c>
      <c r="H29" s="70">
        <v>23.999999999999986</v>
      </c>
      <c r="I29" s="76">
        <f t="shared" si="1"/>
        <v>7.9999999999999956</v>
      </c>
      <c r="J29" s="65" t="s">
        <v>133</v>
      </c>
    </row>
    <row r="30" spans="3:10" x14ac:dyDescent="0.25">
      <c r="C30" s="1" t="s">
        <v>20</v>
      </c>
      <c r="D30" s="2" t="s">
        <v>89</v>
      </c>
      <c r="E30" s="7" t="s">
        <v>153</v>
      </c>
      <c r="F30" s="73">
        <v>8.8050314465408945</v>
      </c>
      <c r="G30" s="71" t="s">
        <v>133</v>
      </c>
      <c r="H30" s="71" t="s">
        <v>133</v>
      </c>
      <c r="I30" s="76">
        <f t="shared" si="1"/>
        <v>8.8050314465408945</v>
      </c>
      <c r="J30" s="65" t="s">
        <v>133</v>
      </c>
    </row>
    <row r="31" spans="3:10" x14ac:dyDescent="0.25">
      <c r="C31" s="1" t="s">
        <v>21</v>
      </c>
      <c r="D31" s="2" t="s">
        <v>90</v>
      </c>
      <c r="E31" s="7" t="s">
        <v>153</v>
      </c>
      <c r="F31" s="71">
        <v>0</v>
      </c>
      <c r="G31" s="71">
        <v>0</v>
      </c>
      <c r="H31" s="71">
        <v>17.821782178217823</v>
      </c>
      <c r="I31" s="76">
        <f t="shared" si="1"/>
        <v>5.9405940594059414</v>
      </c>
      <c r="J31" s="65" t="s">
        <v>133</v>
      </c>
    </row>
    <row r="32" spans="3:10" x14ac:dyDescent="0.25">
      <c r="C32" s="1" t="s">
        <v>22</v>
      </c>
      <c r="D32" s="2" t="s">
        <v>91</v>
      </c>
      <c r="E32" s="7" t="s">
        <v>153</v>
      </c>
      <c r="F32" s="71">
        <v>0</v>
      </c>
      <c r="G32" s="71">
        <v>0</v>
      </c>
      <c r="H32" s="71">
        <v>19.047619047619051</v>
      </c>
      <c r="I32" s="76">
        <f t="shared" si="1"/>
        <v>6.3492063492063506</v>
      </c>
      <c r="J32" s="65" t="s">
        <v>133</v>
      </c>
    </row>
    <row r="33" spans="3:10" x14ac:dyDescent="0.25">
      <c r="C33" s="1" t="s">
        <v>23</v>
      </c>
      <c r="D33" s="2" t="s">
        <v>92</v>
      </c>
      <c r="E33" s="7" t="s">
        <v>153</v>
      </c>
      <c r="F33" s="72">
        <v>120.00000000000001</v>
      </c>
      <c r="G33" s="71">
        <v>14.364640883977897</v>
      </c>
      <c r="H33" s="71">
        <v>14.285714285714283</v>
      </c>
      <c r="I33" s="76">
        <f t="shared" si="1"/>
        <v>49.550118389897392</v>
      </c>
      <c r="J33" s="65" t="s">
        <v>133</v>
      </c>
    </row>
    <row r="34" spans="3:10" x14ac:dyDescent="0.25">
      <c r="C34" s="1" t="s">
        <v>24</v>
      </c>
      <c r="D34" s="2" t="s">
        <v>93</v>
      </c>
      <c r="E34" s="7" t="s">
        <v>153</v>
      </c>
      <c r="F34" s="73">
        <v>-6.4516129032258114</v>
      </c>
      <c r="G34" s="70">
        <v>24.000000000000011</v>
      </c>
      <c r="H34" s="70">
        <v>23.255813953488371</v>
      </c>
      <c r="I34" s="76">
        <f t="shared" si="1"/>
        <v>13.601400350087523</v>
      </c>
      <c r="J34" s="65" t="s">
        <v>133</v>
      </c>
    </row>
    <row r="35" spans="3:10" x14ac:dyDescent="0.25">
      <c r="C35" s="1" t="s">
        <v>25</v>
      </c>
      <c r="D35" s="2" t="s">
        <v>84</v>
      </c>
      <c r="E35" s="7" t="s">
        <v>153</v>
      </c>
      <c r="F35" s="72">
        <v>87.999999999999986</v>
      </c>
      <c r="G35" s="71">
        <v>-4.7244094488189017</v>
      </c>
      <c r="H35" s="70">
        <v>21.052631578947377</v>
      </c>
      <c r="I35" s="76">
        <f t="shared" si="1"/>
        <v>34.776074043376155</v>
      </c>
      <c r="J35" s="65" t="s">
        <v>133</v>
      </c>
    </row>
    <row r="36" spans="3:10" x14ac:dyDescent="0.25">
      <c r="C36" s="1" t="s">
        <v>26</v>
      </c>
      <c r="D36" s="2" t="s">
        <v>94</v>
      </c>
      <c r="E36" s="7" t="s">
        <v>153</v>
      </c>
      <c r="F36" s="71">
        <v>1.7094017094016991</v>
      </c>
      <c r="G36" s="70">
        <v>24.242424242424232</v>
      </c>
      <c r="H36" s="70">
        <v>22.222222222222232</v>
      </c>
      <c r="I36" s="76">
        <f t="shared" si="1"/>
        <v>16.058016058016054</v>
      </c>
      <c r="J36" s="65" t="s">
        <v>133</v>
      </c>
    </row>
    <row r="37" spans="3:10" x14ac:dyDescent="0.25">
      <c r="C37" s="1" t="s">
        <v>27</v>
      </c>
      <c r="D37" s="2" t="s">
        <v>95</v>
      </c>
      <c r="E37" s="7" t="s">
        <v>153</v>
      </c>
      <c r="F37" s="71">
        <v>9.5238095238095184</v>
      </c>
      <c r="G37" s="70">
        <v>50.847457627118644</v>
      </c>
      <c r="H37" s="71">
        <v>18.181818181818176</v>
      </c>
      <c r="I37" s="76">
        <f t="shared" si="1"/>
        <v>26.184361777582112</v>
      </c>
      <c r="J37" s="65" t="s">
        <v>133</v>
      </c>
    </row>
    <row r="38" spans="3:10" x14ac:dyDescent="0.25">
      <c r="C38" s="1" t="s">
        <v>28</v>
      </c>
      <c r="D38" s="2" t="s">
        <v>96</v>
      </c>
      <c r="E38" s="7" t="s">
        <v>153</v>
      </c>
      <c r="F38" s="71">
        <v>0</v>
      </c>
      <c r="G38" s="71" t="s">
        <v>133</v>
      </c>
      <c r="H38" s="71" t="s">
        <v>133</v>
      </c>
      <c r="I38" s="76">
        <f t="shared" si="1"/>
        <v>0</v>
      </c>
      <c r="J38" s="65" t="s">
        <v>133</v>
      </c>
    </row>
    <row r="39" spans="3:10" x14ac:dyDescent="0.25">
      <c r="C39" s="1" t="s">
        <v>29</v>
      </c>
      <c r="D39" s="2" t="s">
        <v>97</v>
      </c>
      <c r="E39" s="7" t="s">
        <v>153</v>
      </c>
      <c r="F39" s="71">
        <v>0</v>
      </c>
      <c r="G39" s="71">
        <v>-119</v>
      </c>
      <c r="H39" s="71">
        <v>21.052631578947377</v>
      </c>
      <c r="I39" s="76">
        <f t="shared" si="1"/>
        <v>-32.649122807017541</v>
      </c>
      <c r="J39" s="65" t="s">
        <v>133</v>
      </c>
    </row>
    <row r="40" spans="3:10" x14ac:dyDescent="0.25">
      <c r="C40" s="1" t="s">
        <v>30</v>
      </c>
      <c r="D40" s="2" t="s">
        <v>156</v>
      </c>
      <c r="E40" s="7" t="s">
        <v>153</v>
      </c>
      <c r="F40" s="71">
        <v>0</v>
      </c>
      <c r="G40" s="74">
        <v>21.105527638190956</v>
      </c>
      <c r="H40" s="71">
        <v>20.224719101123604</v>
      </c>
      <c r="I40" s="76">
        <f t="shared" si="1"/>
        <v>13.776748913104854</v>
      </c>
      <c r="J40" s="65" t="s">
        <v>133</v>
      </c>
    </row>
    <row r="41" spans="3:10" x14ac:dyDescent="0.25">
      <c r="C41" s="1" t="s">
        <v>31</v>
      </c>
      <c r="D41" s="2" t="s">
        <v>85</v>
      </c>
      <c r="E41" s="7" t="s">
        <v>153</v>
      </c>
      <c r="F41" s="71">
        <v>7.1428571428571326</v>
      </c>
      <c r="G41" s="74">
        <v>23.255813953488378</v>
      </c>
      <c r="H41" s="71">
        <v>18.181818181818183</v>
      </c>
      <c r="I41" s="76">
        <f t="shared" si="1"/>
        <v>16.193496426054566</v>
      </c>
      <c r="J41" s="65" t="s">
        <v>133</v>
      </c>
    </row>
    <row r="42" spans="3:10" x14ac:dyDescent="0.25">
      <c r="C42" s="1" t="s">
        <v>32</v>
      </c>
      <c r="D42" s="2" t="s">
        <v>98</v>
      </c>
      <c r="E42" s="7" t="s">
        <v>153</v>
      </c>
      <c r="F42" s="71">
        <v>-15.625000000000014</v>
      </c>
      <c r="G42" s="71">
        <v>0</v>
      </c>
      <c r="H42" s="71">
        <v>15.384615384615383</v>
      </c>
      <c r="I42" s="76">
        <f t="shared" si="1"/>
        <v>-8.0128205128210325E-2</v>
      </c>
      <c r="J42" s="65" t="s">
        <v>133</v>
      </c>
    </row>
    <row r="43" spans="3:10" x14ac:dyDescent="0.25">
      <c r="C43" s="1" t="s">
        <v>33</v>
      </c>
      <c r="D43" s="2" t="s">
        <v>99</v>
      </c>
      <c r="E43" s="7" t="s">
        <v>153</v>
      </c>
      <c r="F43" s="71">
        <v>13.333333333333325</v>
      </c>
      <c r="G43" s="71">
        <v>31.404958677685968</v>
      </c>
      <c r="H43" s="71">
        <v>19.354838709677423</v>
      </c>
      <c r="I43" s="76">
        <f t="shared" si="1"/>
        <v>21.364376906898908</v>
      </c>
      <c r="J43" s="65" t="s">
        <v>133</v>
      </c>
    </row>
    <row r="44" spans="3:10" ht="15.75" thickBot="1" x14ac:dyDescent="0.3">
      <c r="C44" s="4" t="s">
        <v>34</v>
      </c>
      <c r="D44" s="5" t="s">
        <v>100</v>
      </c>
      <c r="E44" s="8" t="s">
        <v>153</v>
      </c>
      <c r="F44" s="44">
        <v>-24.999999999999986</v>
      </c>
      <c r="G44" s="6" t="s">
        <v>133</v>
      </c>
      <c r="H44" s="6" t="s">
        <v>133</v>
      </c>
      <c r="I44" s="77">
        <f t="shared" si="1"/>
        <v>-24.999999999999986</v>
      </c>
      <c r="J44" s="64" t="s">
        <v>133</v>
      </c>
    </row>
  </sheetData>
  <mergeCells count="7">
    <mergeCell ref="I7:I8"/>
    <mergeCell ref="J6:J8"/>
    <mergeCell ref="C4:J4"/>
    <mergeCell ref="F6:I6"/>
    <mergeCell ref="C6:C8"/>
    <mergeCell ref="D6:D8"/>
    <mergeCell ref="E6:E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1G_Appendix - blanks</vt:lpstr>
      <vt:lpstr>1H_QAQC Rep Table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cjourney</dc:creator>
  <cp:lastModifiedBy>Journey, Celeste A.</cp:lastModifiedBy>
  <dcterms:created xsi:type="dcterms:W3CDTF">2013-03-20T17:36:28Z</dcterms:created>
  <dcterms:modified xsi:type="dcterms:W3CDTF">2013-09-09T16:14:04Z</dcterms:modified>
</cp:coreProperties>
</file>