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30" yWindow="420" windowWidth="23850" windowHeight="10230"/>
  </bookViews>
  <sheets>
    <sheet name="Appendix2B - NEW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I60" i="1" l="1"/>
  <c r="I41" i="1"/>
  <c r="W58" i="1"/>
  <c r="W59" i="1"/>
  <c r="W53" i="1"/>
  <c r="W54" i="1"/>
  <c r="W55" i="1"/>
  <c r="W56" i="1"/>
  <c r="W52" i="1"/>
  <c r="W51" i="1"/>
  <c r="K60" i="1"/>
  <c r="W98" i="1"/>
  <c r="W93" i="1"/>
  <c r="W92" i="1"/>
  <c r="W91" i="1"/>
  <c r="W88" i="1"/>
  <c r="W79" i="1"/>
  <c r="W74" i="1"/>
  <c r="W71" i="1"/>
  <c r="W69" i="1"/>
  <c r="W50" i="1"/>
  <c r="W49" i="1"/>
  <c r="W48" i="1"/>
  <c r="W46" i="1"/>
  <c r="W41" i="1"/>
  <c r="W39" i="1"/>
  <c r="W36" i="1"/>
  <c r="W34" i="1"/>
  <c r="W32" i="1"/>
  <c r="W31" i="1"/>
  <c r="W22" i="1"/>
  <c r="W21" i="1"/>
  <c r="W20" i="1"/>
  <c r="W18" i="1"/>
  <c r="W17" i="1"/>
  <c r="W15" i="1"/>
  <c r="W14" i="1"/>
  <c r="W13" i="1"/>
  <c r="W12" i="1"/>
  <c r="W11" i="1"/>
  <c r="W10" i="1"/>
  <c r="W9" i="1"/>
  <c r="W8" i="1"/>
  <c r="M98" i="1"/>
  <c r="I79" i="1" l="1"/>
  <c r="E79" i="1"/>
  <c r="W60" i="1" l="1"/>
  <c r="M22" i="1"/>
  <c r="S98" i="1" l="1"/>
  <c r="Q98" i="1"/>
  <c r="O98" i="1"/>
  <c r="K98" i="1"/>
  <c r="I98" i="1"/>
  <c r="G98" i="1"/>
  <c r="S79" i="1"/>
  <c r="Q79" i="1"/>
  <c r="O79" i="1"/>
  <c r="M79" i="1"/>
  <c r="K79" i="1"/>
  <c r="G79" i="1"/>
  <c r="U60" i="1"/>
  <c r="S60" i="1"/>
  <c r="O60" i="1"/>
  <c r="M60" i="1"/>
  <c r="G60" i="1"/>
  <c r="E60" i="1"/>
  <c r="U41" i="1"/>
  <c r="S41" i="1"/>
  <c r="Q41" i="1"/>
  <c r="O41" i="1"/>
  <c r="M41" i="1"/>
  <c r="K41" i="1"/>
  <c r="G41" i="1"/>
  <c r="E41" i="1"/>
  <c r="AB22" i="1"/>
  <c r="U22" i="1"/>
  <c r="S22" i="1"/>
  <c r="Q22" i="1"/>
  <c r="K22" i="1"/>
  <c r="E22" i="1"/>
</calcChain>
</file>

<file path=xl/sharedStrings.xml><?xml version="1.0" encoding="utf-8"?>
<sst xmlns="http://schemas.openxmlformats.org/spreadsheetml/2006/main" count="690" uniqueCount="75">
  <si>
    <t>Ballentine Retention Pond Outfall</t>
  </si>
  <si>
    <t>Polycyclic Aromatic Hydrocarbon Concentrations (micrograms per liter)</t>
  </si>
  <si>
    <t>Acute Potency Ratio by Constituent (unitless)</t>
  </si>
  <si>
    <t>Relative Molecular Weight</t>
  </si>
  <si>
    <t xml:space="preserve"> Sampled Storm Event</t>
  </si>
  <si>
    <t>Alkylation Multiplier</t>
  </si>
  <si>
    <t>Potency Divisor</t>
  </si>
  <si>
    <t xml:space="preserve"> Sampled Storm Event at the Ballentine Retention Pond Outfall</t>
  </si>
  <si>
    <t>Acute</t>
  </si>
  <si>
    <t>Chronic</t>
  </si>
  <si>
    <t>9H-Fluorene</t>
  </si>
  <si>
    <t>Low</t>
  </si>
  <si>
    <t>E</t>
  </si>
  <si>
    <t>&lt;</t>
  </si>
  <si>
    <t>Acenaphthene</t>
  </si>
  <si>
    <t>Acenaphthylene</t>
  </si>
  <si>
    <t>Anthracene</t>
  </si>
  <si>
    <t>Benzo[a]anthracene</t>
  </si>
  <si>
    <t>High</t>
  </si>
  <si>
    <t>--</t>
  </si>
  <si>
    <t>Benzo[a]pyrene</t>
  </si>
  <si>
    <t>Benzo[b]fluoranthene</t>
  </si>
  <si>
    <t>Benzo[ghi]perylene</t>
  </si>
  <si>
    <t>Benzo[k]fluoranthene</t>
  </si>
  <si>
    <t>Chrysene</t>
  </si>
  <si>
    <t>Dibenzo[a,h]anthracene</t>
  </si>
  <si>
    <t>Fluoranthene</t>
  </si>
  <si>
    <t>Indeno[1,2,3-cd]pyrene</t>
  </si>
  <si>
    <t>Naphthalene</t>
  </si>
  <si>
    <t>Phenanthrene</t>
  </si>
  <si>
    <t>Pyrene</t>
  </si>
  <si>
    <r>
      <t>Total (</t>
    </r>
    <r>
      <rPr>
        <b/>
        <sz val="11"/>
        <rFont val="Calibri"/>
        <family val="2"/>
      </rPr>
      <t>Ʃ</t>
    </r>
    <r>
      <rPr>
        <b/>
        <sz val="11"/>
        <rFont val="Times New Roman"/>
        <family val="1"/>
      </rPr>
      <t>PAH</t>
    </r>
    <r>
      <rPr>
        <b/>
        <vertAlign val="subscript"/>
        <sz val="11"/>
        <rFont val="Times New Roman"/>
        <family val="1"/>
      </rPr>
      <t>16</t>
    </r>
    <r>
      <rPr>
        <b/>
        <sz val="11"/>
        <rFont val="Times New Roman"/>
        <family val="1"/>
      </rPr>
      <t>)</t>
    </r>
  </si>
  <si>
    <t>ND</t>
  </si>
  <si>
    <t>Conway1 Pipe Outfall</t>
  </si>
  <si>
    <t xml:space="preserve"> Sampled Storm Event at the Conway1 Pipe Outfall</t>
  </si>
  <si>
    <t>Conway2 Grass-Lined Ditch Outfall</t>
  </si>
  <si>
    <t xml:space="preserve"> Sampled Storm Event at the Conway2 Grass-Lined Ditch Outfall</t>
  </si>
  <si>
    <t>North Charleston1 Location on Turkey Creek</t>
  </si>
  <si>
    <t xml:space="preserve"> Sampled Storm Event at the North Charleston1 Location on Turkey Creek</t>
  </si>
  <si>
    <t>North Charleston2 Location on Turkey Creek</t>
  </si>
  <si>
    <t xml:space="preserve"> Sampled Storm Event at the North Charleston2 Location on Turkey Creek</t>
  </si>
  <si>
    <t xml:space="preserve">Median </t>
  </si>
  <si>
    <t>&lt; 0.022</t>
  </si>
  <si>
    <t>&lt; 0.13</t>
  </si>
  <si>
    <t>&lt; 0.14</t>
  </si>
  <si>
    <t>E 0.20</t>
  </si>
  <si>
    <t>&lt; 0.021</t>
  </si>
  <si>
    <t>E 0.30</t>
  </si>
  <si>
    <t>&lt; 0.0076</t>
  </si>
  <si>
    <t>E 0.11</t>
  </si>
  <si>
    <t>E 0.098</t>
  </si>
  <si>
    <t>E 0.046</t>
  </si>
  <si>
    <t>E 0.12</t>
  </si>
  <si>
    <t>E 0.14</t>
  </si>
  <si>
    <t>&lt; 0.027</t>
  </si>
  <si>
    <t>&lt; 0.15</t>
  </si>
  <si>
    <t>&lt; 0.21</t>
  </si>
  <si>
    <t>&lt; 0.20</t>
  </si>
  <si>
    <t>E 0.008</t>
  </si>
  <si>
    <t>E 0.052</t>
  </si>
  <si>
    <t>E 0.093</t>
  </si>
  <si>
    <t>E 0.10</t>
  </si>
  <si>
    <t>E 0.025</t>
  </si>
  <si>
    <t>E 0.071</t>
  </si>
  <si>
    <t>E 0.084</t>
  </si>
  <si>
    <t>E 0.16</t>
  </si>
  <si>
    <t>&lt; 0.070</t>
  </si>
  <si>
    <t>&lt; 0.040</t>
  </si>
  <si>
    <t>E 0.058</t>
  </si>
  <si>
    <t>E 0.088</t>
  </si>
  <si>
    <t>E 0.042</t>
  </si>
  <si>
    <t>E 0.054</t>
  </si>
  <si>
    <t>E 0.13</t>
  </si>
  <si>
    <t>Detection Frequency</t>
  </si>
  <si>
    <t>Appendix 2B. U.S. Environmental Protection Agency acute-potency ratios of total polycyclic aromatic hydrocarbon concentrations in stormwater from sampled storms at the retention pond outfall at Ballentine, the Conway1 pipe and the Conway2 grass-lined ditch outfalls at Conway, and the North Charleston1 and North Charleston2 locations upstream and downstream from the maintenance yard in North Charleston, South Carolina, 2010–2012. [Red highlighted cells represent total PAH concentrations that pose a potential risk to aquatic life; Zero was subsitituted for censored values prior to summation of total PAH concentrations. LMW, low molecular weight; HMW, high molecular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</si>
</sst>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vertAlign val="subscript"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3" fillId="0" borderId="0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3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0" borderId="0" xfId="0" applyNumberFormat="1" applyFont="1"/>
    <xf numFmtId="164" fontId="0" fillId="0" borderId="0" xfId="0" applyNumberFormat="1"/>
    <xf numFmtId="0" fontId="1" fillId="0" borderId="0" xfId="0" applyFont="1" applyFill="1"/>
    <xf numFmtId="2" fontId="2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4" xfId="0" applyNumberFormat="1" applyFont="1" applyBorder="1"/>
    <xf numFmtId="165" fontId="2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/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2F2F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_Tables.C.R.Draft.wBJMEdits.5.13.2013.6.25.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urney/Documents/WQprojects/SCDOT_STORM/DRAFT%20REPORT/Tables/All_Tables.C.R.Draft.wBJMEdits.4.19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_siteID"/>
      <sheetName val="Table 2_constituents"/>
      <sheetName val="Table3_aq_crit"/>
      <sheetName val="Table4_PAH properties"/>
      <sheetName val="TAble5 PAH sources"/>
      <sheetName val="Table6_hydrologic corr"/>
      <sheetName val="Table7 Storm Discharge"/>
      <sheetName val="Table8_Ballentine__stat summary"/>
      <sheetName val="Table9_Conway1_stat summary (2)"/>
      <sheetName val="Table10_Conway2_stat summary"/>
      <sheetName val="TAble Conway Signed Rank"/>
      <sheetName val="Table11_NCharl1_stat summary"/>
      <sheetName val="Table12_NCharl2_stat summary"/>
      <sheetName val="Table13_NCharlSigned Rank"/>
      <sheetName val="Table14_NCharlYd_stat summary"/>
      <sheetName val="Table15_QAQC_Replicates"/>
      <sheetName val="NewTable16_pAH_stat_sum"/>
      <sheetName val="TAble 17. ImpSur_MedYields"/>
      <sheetName val="PAH source &amp; exceed plots"/>
      <sheetName val="PAH Computations and PLots"/>
      <sheetName val="Tablesnotinreport_spearman_corr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Z4" t="str">
            <v>Ballentine Retention Pond Outfall</v>
          </cell>
        </row>
        <row r="5">
          <cell r="BX5" t="str">
            <v>9H-Fluorene</v>
          </cell>
        </row>
        <row r="6">
          <cell r="BX6" t="str">
            <v>Acenaphthene</v>
          </cell>
        </row>
        <row r="7">
          <cell r="Z7">
            <v>40239</v>
          </cell>
          <cell r="AA7">
            <v>40247</v>
          </cell>
          <cell r="AB7">
            <v>40276</v>
          </cell>
          <cell r="AC7">
            <v>40476</v>
          </cell>
          <cell r="AD7">
            <v>40568</v>
          </cell>
          <cell r="AE7">
            <v>40638</v>
          </cell>
          <cell r="AF7">
            <v>40791</v>
          </cell>
          <cell r="AG7">
            <v>40813</v>
          </cell>
          <cell r="AH7">
            <v>40834</v>
          </cell>
          <cell r="BX7" t="str">
            <v>Acenaphthylene</v>
          </cell>
        </row>
        <row r="8">
          <cell r="BX8" t="str">
            <v>Anthracene</v>
          </cell>
        </row>
        <row r="9">
          <cell r="BX9" t="str">
            <v>Naphthalene</v>
          </cell>
        </row>
        <row r="10">
          <cell r="BX10" t="str">
            <v>Phenanthrene</v>
          </cell>
        </row>
        <row r="11">
          <cell r="BX11" t="str">
            <v>Benzo[a]anthracene</v>
          </cell>
        </row>
        <row r="12">
          <cell r="BX12" t="str">
            <v>Benzo[a]pyrene</v>
          </cell>
        </row>
        <row r="13">
          <cell r="BX13" t="str">
            <v>Benzo[b]fluoranthene</v>
          </cell>
        </row>
        <row r="14">
          <cell r="BX14" t="str">
            <v>Benzo[ghi]perylene</v>
          </cell>
        </row>
        <row r="15">
          <cell r="BX15" t="str">
            <v>Benzo[k]fluoranthene</v>
          </cell>
        </row>
        <row r="16">
          <cell r="BX16" t="str">
            <v>Chrysene</v>
          </cell>
        </row>
        <row r="17">
          <cell r="BX17" t="str">
            <v>Dibenzo[a,h]anthracene</v>
          </cell>
        </row>
        <row r="18">
          <cell r="BX18" t="str">
            <v>Fluoranthene</v>
          </cell>
        </row>
        <row r="19">
          <cell r="BX19" t="str">
            <v>Indeno[1,2,3-cd]pyrene</v>
          </cell>
        </row>
        <row r="20">
          <cell r="BX20" t="str">
            <v>Pyrene</v>
          </cell>
        </row>
        <row r="21">
          <cell r="BX21" t="str">
            <v>Total (ƩPAH16)</v>
          </cell>
        </row>
        <row r="65">
          <cell r="C65" t="str">
            <v>9H-Fluorene</v>
          </cell>
        </row>
        <row r="66">
          <cell r="C66" t="str">
            <v>Acenaphthene</v>
          </cell>
        </row>
        <row r="83">
          <cell r="Z83">
            <v>40276</v>
          </cell>
          <cell r="AA83">
            <v>40447</v>
          </cell>
          <cell r="AB83">
            <v>40548</v>
          </cell>
          <cell r="AC83">
            <v>40611</v>
          </cell>
          <cell r="AD83">
            <v>40709</v>
          </cell>
          <cell r="AE83">
            <v>40792</v>
          </cell>
          <cell r="AF83">
            <v>40834</v>
          </cell>
          <cell r="AG83">
            <v>40875</v>
          </cell>
        </row>
        <row r="84">
          <cell r="C84" t="str">
            <v>9H-Fluorene</v>
          </cell>
        </row>
        <row r="85">
          <cell r="C85" t="str">
            <v>Acenaphthene</v>
          </cell>
        </row>
      </sheetData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_siteID"/>
      <sheetName val="Table 2_constituents"/>
      <sheetName val="Table3_aq_crit"/>
      <sheetName val="Table4_PAH properties"/>
      <sheetName val="TAble5 PAH sources"/>
      <sheetName val="Table6_hydrologic corr"/>
      <sheetName val="Table7 Storm Discharge"/>
      <sheetName val="Table8_Ballentine__stat summary"/>
      <sheetName val="Table9_Conway1_stat summary (2)"/>
      <sheetName val="Table10_Conway2_stat summary"/>
      <sheetName val="Table11_NCharl1_stat summary"/>
      <sheetName val="Table12_NCharl2_stat summary"/>
      <sheetName val="Table13_NCharlSigned Rank"/>
      <sheetName val="Table14_NCharlYd_stat summary"/>
      <sheetName val="Table15_QAQC_Replicates"/>
      <sheetName val="NewTable16_pAH_stat_sum"/>
      <sheetName val="NewApp2B.PAH_potency ratios"/>
      <sheetName val="TAble 17. ImpSur_MedYields"/>
      <sheetName val="signed rank results for PAH"/>
      <sheetName val="PAH Computations and PLots"/>
      <sheetName val="OLDTable16_PAH_VOC detedts"/>
      <sheetName val="Tablesnotinreport_spearman_corr"/>
      <sheetName val="Table_PAH_sampledata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A4" t="str">
            <v>Conway1 Pipe Outfall</v>
          </cell>
          <cell r="CE4" t="str">
            <v xml:space="preserve">Sealed Parking Lots </v>
          </cell>
          <cell r="CF4" t="str">
            <v xml:space="preserve">Unsealed Parking Lots </v>
          </cell>
          <cell r="CG4" t="str">
            <v>Commercial Roof</v>
          </cell>
          <cell r="CI4" t="str">
            <v xml:space="preserve">Urban stormwater, Columbia, SC </v>
          </cell>
        </row>
        <row r="5">
          <cell r="BX5" t="str">
            <v>9H-Fluorene</v>
          </cell>
          <cell r="CA5">
            <v>1E-3</v>
          </cell>
          <cell r="CE5">
            <v>1E-3</v>
          </cell>
          <cell r="CF5">
            <v>1E-3</v>
          </cell>
          <cell r="CG5">
            <v>1E-3</v>
          </cell>
          <cell r="CI5">
            <v>0.06</v>
          </cell>
        </row>
        <row r="6">
          <cell r="BX6" t="str">
            <v>Acenaphthene</v>
          </cell>
          <cell r="CA6">
            <v>1E-3</v>
          </cell>
          <cell r="CE6">
            <v>1E-3</v>
          </cell>
          <cell r="CF6">
            <v>1E-3</v>
          </cell>
          <cell r="CG6">
            <v>1E-3</v>
          </cell>
          <cell r="CI6">
            <v>1E-3</v>
          </cell>
        </row>
        <row r="7">
          <cell r="Z7">
            <v>40239</v>
          </cell>
          <cell r="AA7">
            <v>40247</v>
          </cell>
          <cell r="AB7">
            <v>40276</v>
          </cell>
          <cell r="AC7">
            <v>40476</v>
          </cell>
          <cell r="AD7">
            <v>40568</v>
          </cell>
          <cell r="AE7">
            <v>40638</v>
          </cell>
          <cell r="AF7">
            <v>40791</v>
          </cell>
          <cell r="AG7">
            <v>40813</v>
          </cell>
          <cell r="AH7">
            <v>40834</v>
          </cell>
          <cell r="BX7" t="str">
            <v>Acenaphthylene</v>
          </cell>
          <cell r="CA7">
            <v>7.0000000000000007E-2</v>
          </cell>
          <cell r="CE7">
            <v>1E-3</v>
          </cell>
          <cell r="CF7">
            <v>1E-3</v>
          </cell>
          <cell r="CG7">
            <v>1E-3</v>
          </cell>
          <cell r="CI7">
            <v>1E-3</v>
          </cell>
        </row>
        <row r="8">
          <cell r="AL8" t="str">
            <v>Percent Exceedence of Acute Potency Ratio (percent)</v>
          </cell>
          <cell r="BX8" t="str">
            <v>Anthracene</v>
          </cell>
          <cell r="CA8">
            <v>0.01</v>
          </cell>
          <cell r="CE8">
            <v>0.25</v>
          </cell>
          <cell r="CF8">
            <v>1E-3</v>
          </cell>
          <cell r="CG8">
            <v>1E-3</v>
          </cell>
          <cell r="CI8">
            <v>5.6000000000000001E-2</v>
          </cell>
        </row>
        <row r="9">
          <cell r="AK9" t="str">
            <v>Ballentine retention pond outfall</v>
          </cell>
          <cell r="AL9">
            <v>88.9</v>
          </cell>
          <cell r="BX9" t="str">
            <v>Naphthalene</v>
          </cell>
          <cell r="CA9">
            <v>1E-3</v>
          </cell>
          <cell r="CE9">
            <v>1E-3</v>
          </cell>
          <cell r="CF9">
            <v>1E-3</v>
          </cell>
          <cell r="CG9">
            <v>1E-3</v>
          </cell>
          <cell r="CI9">
            <v>1E-3</v>
          </cell>
        </row>
        <row r="10">
          <cell r="AK10" t="str">
            <v>Conway1 pipe outfall</v>
          </cell>
          <cell r="AL10">
            <v>44.4</v>
          </cell>
          <cell r="BX10" t="str">
            <v>Phenanthrene</v>
          </cell>
          <cell r="CA10">
            <v>0.18</v>
          </cell>
          <cell r="CE10">
            <v>5.2</v>
          </cell>
          <cell r="CF10">
            <v>0.31</v>
          </cell>
          <cell r="CG10">
            <v>0.28000000000000003</v>
          </cell>
          <cell r="CI10">
            <v>0.48</v>
          </cell>
        </row>
        <row r="11">
          <cell r="AK11" t="str">
            <v>Conway2 grass-lined ditch outfall</v>
          </cell>
          <cell r="AL11">
            <v>100</v>
          </cell>
          <cell r="BX11" t="str">
            <v>Pyrene</v>
          </cell>
          <cell r="CA11">
            <v>0.2</v>
          </cell>
          <cell r="CE11">
            <v>9.1999999999999993</v>
          </cell>
          <cell r="CF11">
            <v>0.77</v>
          </cell>
          <cell r="CG11">
            <v>0.42</v>
          </cell>
          <cell r="CI11">
            <v>0.47</v>
          </cell>
        </row>
        <row r="12">
          <cell r="AK12" t="str">
            <v>North Charleston1 location</v>
          </cell>
          <cell r="AL12">
            <v>25</v>
          </cell>
          <cell r="BX12" t="str">
            <v>Benzo[a]anthracene</v>
          </cell>
          <cell r="CA12">
            <v>5.5E-2</v>
          </cell>
          <cell r="CE12">
            <v>1.1000000000000001</v>
          </cell>
          <cell r="CF12">
            <v>0.17</v>
          </cell>
          <cell r="CG12">
            <v>0.1</v>
          </cell>
          <cell r="CI12">
            <v>0.28000000000000003</v>
          </cell>
        </row>
        <row r="13">
          <cell r="AK13" t="str">
            <v>North Charleston2 location</v>
          </cell>
          <cell r="AL13">
            <v>0</v>
          </cell>
          <cell r="BX13" t="str">
            <v>Benzo[a]pyrene</v>
          </cell>
          <cell r="CA13">
            <v>9.8000000000000004E-2</v>
          </cell>
          <cell r="CE13">
            <v>3.6</v>
          </cell>
          <cell r="CF13">
            <v>0.35</v>
          </cell>
          <cell r="CG13">
            <v>0.21</v>
          </cell>
          <cell r="CI13">
            <v>0.42</v>
          </cell>
        </row>
        <row r="14">
          <cell r="BX14" t="str">
            <v>Benzo[b]fluoranthene</v>
          </cell>
          <cell r="CA14">
            <v>0.27</v>
          </cell>
          <cell r="CE14">
            <v>5.2</v>
          </cell>
          <cell r="CF14">
            <v>0.54</v>
          </cell>
          <cell r="CG14">
            <v>0.24</v>
          </cell>
          <cell r="CI14">
            <v>0.98</v>
          </cell>
        </row>
        <row r="15">
          <cell r="BX15" t="str">
            <v>Benzo[ghi]perylene</v>
          </cell>
          <cell r="CA15">
            <v>0.13</v>
          </cell>
          <cell r="CE15">
            <v>4.0999999999999996</v>
          </cell>
          <cell r="CF15">
            <v>0.53</v>
          </cell>
          <cell r="CG15">
            <v>0.24</v>
          </cell>
          <cell r="CI15">
            <v>0.46</v>
          </cell>
        </row>
        <row r="16">
          <cell r="BX16" t="str">
            <v>Benzo[k]fluoranthene</v>
          </cell>
          <cell r="CA16">
            <v>4.5999999999999999E-2</v>
          </cell>
          <cell r="CE16">
            <v>2.4</v>
          </cell>
          <cell r="CF16">
            <v>0.24</v>
          </cell>
          <cell r="CG16">
            <v>1E-3</v>
          </cell>
          <cell r="CI16">
            <v>1E-3</v>
          </cell>
        </row>
        <row r="17">
          <cell r="BX17" t="str">
            <v>Chrysene</v>
          </cell>
          <cell r="CA17">
            <v>0.19</v>
          </cell>
          <cell r="CE17">
            <v>4.7</v>
          </cell>
          <cell r="CF17">
            <v>0.43</v>
          </cell>
          <cell r="CG17">
            <v>0.19</v>
          </cell>
          <cell r="CI17">
            <v>0.62</v>
          </cell>
        </row>
        <row r="18">
          <cell r="BX18" t="str">
            <v>Dibenzo[a,h]anthracene</v>
          </cell>
          <cell r="CA18">
            <v>0.12</v>
          </cell>
          <cell r="CE18">
            <v>1E-3</v>
          </cell>
          <cell r="CF18">
            <v>1E-3</v>
          </cell>
          <cell r="CG18">
            <v>1E-3</v>
          </cell>
          <cell r="CI18">
            <v>1E-3</v>
          </cell>
        </row>
        <row r="19">
          <cell r="BX19" t="str">
            <v>Fluoranthene</v>
          </cell>
          <cell r="CA19">
            <v>0.44</v>
          </cell>
          <cell r="CE19">
            <v>13</v>
          </cell>
          <cell r="CF19">
            <v>1.1000000000000001</v>
          </cell>
          <cell r="CG19">
            <v>0.53</v>
          </cell>
          <cell r="CI19">
            <v>0.64</v>
          </cell>
        </row>
        <row r="20">
          <cell r="BX20" t="str">
            <v>Indeno[1,2,3-cd]pyrene</v>
          </cell>
          <cell r="CA20">
            <v>0.14000000000000001</v>
          </cell>
          <cell r="CE20">
            <v>3.8</v>
          </cell>
          <cell r="CF20">
            <v>0.43</v>
          </cell>
          <cell r="CG20">
            <v>0.21</v>
          </cell>
          <cell r="CI20">
            <v>0.39</v>
          </cell>
        </row>
        <row r="21">
          <cell r="BX21" t="str">
            <v>Total (ƩPAH16)</v>
          </cell>
          <cell r="CA21">
            <v>2.5609999999999999</v>
          </cell>
          <cell r="CE21">
            <v>52.3</v>
          </cell>
          <cell r="CF21">
            <v>4.8</v>
          </cell>
          <cell r="CG21">
            <v>2.4</v>
          </cell>
          <cell r="CI21">
            <v>5.59</v>
          </cell>
        </row>
        <row r="27">
          <cell r="ED27" t="str">
            <v>Ballentine Retention Pond Outfall</v>
          </cell>
          <cell r="EE27" t="str">
            <v>Conway1 Pipe Outfall</v>
          </cell>
          <cell r="EF27" t="str">
            <v>Conway2 Grass-Lined Ditch Outfall</v>
          </cell>
          <cell r="EG27" t="str">
            <v>Turkey Creek at North Charleston1</v>
          </cell>
          <cell r="EH27" t="str">
            <v>Turkey Creek at North Charleston2</v>
          </cell>
        </row>
        <row r="28">
          <cell r="EB28" t="str">
            <v>9H-Fluorene</v>
          </cell>
          <cell r="ED28">
            <v>22.222222222222221</v>
          </cell>
          <cell r="EE28">
            <v>0</v>
          </cell>
          <cell r="EF28">
            <v>0</v>
          </cell>
          <cell r="EG28">
            <v>25</v>
          </cell>
          <cell r="EH28">
            <v>12.5</v>
          </cell>
        </row>
        <row r="29">
          <cell r="EB29" t="str">
            <v>Acenaphthene</v>
          </cell>
          <cell r="ED29">
            <v>0</v>
          </cell>
          <cell r="EE29">
            <v>0</v>
          </cell>
          <cell r="EF29">
            <v>0</v>
          </cell>
          <cell r="EG29">
            <v>12.5</v>
          </cell>
          <cell r="EH29">
            <v>0</v>
          </cell>
        </row>
        <row r="30">
          <cell r="EB30" t="str">
            <v>Acenaphthylene</v>
          </cell>
          <cell r="ED30">
            <v>77.777777777777786</v>
          </cell>
          <cell r="EE30">
            <v>44.444444444444443</v>
          </cell>
          <cell r="EF30">
            <v>50</v>
          </cell>
          <cell r="EG30">
            <v>12.5</v>
          </cell>
          <cell r="EH30">
            <v>0</v>
          </cell>
        </row>
        <row r="31">
          <cell r="EB31" t="str">
            <v>Anthracene</v>
          </cell>
          <cell r="ED31">
            <v>55.555555555555557</v>
          </cell>
          <cell r="EE31">
            <v>33.333333333333329</v>
          </cell>
          <cell r="EF31">
            <v>62.5</v>
          </cell>
          <cell r="EG31">
            <v>50</v>
          </cell>
          <cell r="EH31">
            <v>12.5</v>
          </cell>
        </row>
        <row r="32">
          <cell r="EB32" t="str">
            <v>Naphthalene</v>
          </cell>
          <cell r="ED32">
            <v>11.111111111111111</v>
          </cell>
          <cell r="EE32">
            <v>0</v>
          </cell>
          <cell r="EF32">
            <v>12.5</v>
          </cell>
          <cell r="EG32">
            <v>0</v>
          </cell>
          <cell r="EH32">
            <v>0</v>
          </cell>
        </row>
        <row r="33">
          <cell r="EB33" t="str">
            <v>Phenanthrene</v>
          </cell>
          <cell r="ED33">
            <v>87.5</v>
          </cell>
          <cell r="EE33">
            <v>100</v>
          </cell>
          <cell r="EF33">
            <v>100</v>
          </cell>
          <cell r="EG33">
            <v>87.5</v>
          </cell>
          <cell r="EH33">
            <v>87.5</v>
          </cell>
        </row>
        <row r="34">
          <cell r="EB34" t="str">
            <v>Benzo[a]anthracene</v>
          </cell>
          <cell r="ED34">
            <v>87.5</v>
          </cell>
          <cell r="EE34">
            <v>55.555555555555557</v>
          </cell>
          <cell r="EF34">
            <v>100</v>
          </cell>
          <cell r="EG34">
            <v>62.5</v>
          </cell>
          <cell r="EH34">
            <v>25</v>
          </cell>
        </row>
        <row r="35">
          <cell r="EB35" t="str">
            <v>Benzo[a]pyrene</v>
          </cell>
          <cell r="ED35">
            <v>87.5</v>
          </cell>
          <cell r="EE35">
            <v>88.888888888888886</v>
          </cell>
          <cell r="EF35">
            <v>100</v>
          </cell>
          <cell r="EG35">
            <v>87.5</v>
          </cell>
          <cell r="EH35">
            <v>75</v>
          </cell>
        </row>
        <row r="36">
          <cell r="EB36" t="str">
            <v>Benzo[b]fluoranthene</v>
          </cell>
          <cell r="ED36">
            <v>88.888888888888886</v>
          </cell>
          <cell r="EE36">
            <v>100</v>
          </cell>
          <cell r="EF36">
            <v>100</v>
          </cell>
          <cell r="EG36">
            <v>100</v>
          </cell>
          <cell r="EH36">
            <v>75</v>
          </cell>
        </row>
        <row r="37">
          <cell r="EB37" t="str">
            <v>Benzo[ghi]perylene</v>
          </cell>
          <cell r="ED37">
            <v>87.5</v>
          </cell>
          <cell r="EE37">
            <v>100</v>
          </cell>
          <cell r="EF37">
            <v>100</v>
          </cell>
          <cell r="EG37">
            <v>75</v>
          </cell>
          <cell r="EH37">
            <v>62.5</v>
          </cell>
        </row>
        <row r="38">
          <cell r="EB38" t="str">
            <v>Benzo[k]fluoranthene</v>
          </cell>
          <cell r="ED38">
            <v>88.888888888888886</v>
          </cell>
          <cell r="EE38">
            <v>55.555555555555557</v>
          </cell>
          <cell r="EF38">
            <v>87.5</v>
          </cell>
          <cell r="EG38">
            <v>87.5</v>
          </cell>
          <cell r="EH38">
            <v>50</v>
          </cell>
        </row>
        <row r="39">
          <cell r="EB39" t="str">
            <v>Chrysene</v>
          </cell>
          <cell r="ED39">
            <v>87.5</v>
          </cell>
          <cell r="EE39">
            <v>100</v>
          </cell>
          <cell r="EF39">
            <v>100</v>
          </cell>
          <cell r="EG39">
            <v>75</v>
          </cell>
          <cell r="EH39">
            <v>62.5</v>
          </cell>
        </row>
        <row r="40">
          <cell r="EB40" t="str">
            <v>Dibenzo[a,h]anthracene</v>
          </cell>
          <cell r="ED40">
            <v>77.777777777777786</v>
          </cell>
          <cell r="EE40">
            <v>77.777777777777786</v>
          </cell>
          <cell r="EF40">
            <v>87.5</v>
          </cell>
          <cell r="EG40">
            <v>62.5</v>
          </cell>
          <cell r="EH40">
            <v>25</v>
          </cell>
        </row>
        <row r="41">
          <cell r="EB41" t="str">
            <v>Fluoranthene</v>
          </cell>
          <cell r="ED41">
            <v>75</v>
          </cell>
          <cell r="EE41">
            <v>100</v>
          </cell>
          <cell r="EF41">
            <v>100</v>
          </cell>
          <cell r="EG41">
            <v>62.5</v>
          </cell>
          <cell r="EH41">
            <v>62.5</v>
          </cell>
        </row>
        <row r="42">
          <cell r="EB42" t="str">
            <v>Indeno[1,2,3-cd]pyrene</v>
          </cell>
          <cell r="ED42">
            <v>75</v>
          </cell>
          <cell r="EE42">
            <v>100</v>
          </cell>
          <cell r="EF42">
            <v>100</v>
          </cell>
          <cell r="EG42">
            <v>75</v>
          </cell>
          <cell r="EH42">
            <v>62.5</v>
          </cell>
        </row>
        <row r="43">
          <cell r="EB43" t="str">
            <v>Pyrene</v>
          </cell>
          <cell r="ED43">
            <v>87.5</v>
          </cell>
          <cell r="EE43">
            <v>100</v>
          </cell>
          <cell r="EF43">
            <v>100</v>
          </cell>
          <cell r="EG43">
            <v>62.5</v>
          </cell>
          <cell r="EH43">
            <v>75</v>
          </cell>
        </row>
        <row r="63">
          <cell r="C63" t="str">
            <v>North Charleston1 Location on Turkey Creek</v>
          </cell>
        </row>
        <row r="64">
          <cell r="C64">
            <v>0</v>
          </cell>
        </row>
        <row r="81">
          <cell r="Z81">
            <v>13.680576503616212</v>
          </cell>
          <cell r="AA81">
            <v>7.0921985815602844E-3</v>
          </cell>
          <cell r="AB81">
            <v>0.29617963535039049</v>
          </cell>
          <cell r="AC81">
            <v>0.73230936481128972</v>
          </cell>
          <cell r="AD81">
            <v>0.10298954692145884</v>
          </cell>
          <cell r="AE81">
            <v>0.30539244157951917</v>
          </cell>
          <cell r="AF81">
            <v>1.1132192534829892</v>
          </cell>
          <cell r="AG81">
            <v>0.90717718954676441</v>
          </cell>
        </row>
        <row r="82">
          <cell r="C82" t="str">
            <v>North Charleston2 Location on Turkey Creek</v>
          </cell>
        </row>
        <row r="83">
          <cell r="C83">
            <v>0</v>
          </cell>
        </row>
        <row r="100">
          <cell r="Z100">
            <v>1E-3</v>
          </cell>
          <cell r="AA100">
            <v>3.1064366514406631E-2</v>
          </cell>
          <cell r="AB100">
            <v>0.21549772393169064</v>
          </cell>
          <cell r="AC100">
            <v>0.28783841172029773</v>
          </cell>
          <cell r="AD100">
            <v>7.3429605192926947E-2</v>
          </cell>
          <cell r="AE100">
            <v>0.35329545252412581</v>
          </cell>
          <cell r="AF100">
            <v>0.74903398223095896</v>
          </cell>
          <cell r="AG100">
            <v>0.17526865243423106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0"/>
  <sheetViews>
    <sheetView tabSelected="1" workbookViewId="0">
      <selection activeCell="L14" sqref="L14"/>
    </sheetView>
  </sheetViews>
  <sheetFormatPr defaultRowHeight="15" x14ac:dyDescent="0.25"/>
  <cols>
    <col min="1" max="1" width="9.140625" style="1"/>
    <col min="2" max="2" width="24.28515625" style="1" customWidth="1"/>
    <col min="3" max="3" width="11.140625" style="1" customWidth="1"/>
    <col min="4" max="4" width="9.140625" style="1" customWidth="1"/>
    <col min="5" max="10" width="9.140625" style="40"/>
    <col min="11" max="21" width="9.140625" style="1"/>
    <col min="22" max="22" width="10.85546875" style="40" customWidth="1"/>
    <col min="23" max="25" width="11.42578125" style="1" customWidth="1"/>
    <col min="26" max="26" width="10.140625" style="1" bestFit="1" customWidth="1"/>
    <col min="27" max="28" width="10.5703125" style="1" customWidth="1"/>
    <col min="29" max="29" width="11.5703125" style="1" customWidth="1"/>
    <col min="30" max="30" width="11.28515625" style="1" bestFit="1" customWidth="1"/>
    <col min="31" max="31" width="10.5703125" style="40" customWidth="1"/>
    <col min="32" max="32" width="12.42578125" style="40" customWidth="1"/>
    <col min="33" max="33" width="12.42578125" style="1" customWidth="1"/>
    <col min="34" max="34" width="13.140625" style="1" customWidth="1"/>
    <col min="35" max="35" width="11.28515625" style="1" bestFit="1" customWidth="1"/>
    <col min="37" max="16384" width="9.140625" style="1"/>
  </cols>
  <sheetData>
    <row r="1" spans="2:35" ht="46.5" customHeight="1" x14ac:dyDescent="0.25">
      <c r="B1" s="81" t="s">
        <v>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3" spans="2:35" ht="52.5" customHeight="1" x14ac:dyDescent="0.25">
      <c r="B3" s="82" t="s">
        <v>0</v>
      </c>
      <c r="C3" s="33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118" t="s">
        <v>73</v>
      </c>
      <c r="W3" s="94" t="s">
        <v>41</v>
      </c>
      <c r="X3" s="93" t="s">
        <v>2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2:35" ht="15" customHeight="1" x14ac:dyDescent="0.25">
      <c r="B4" s="83"/>
      <c r="C4" s="82" t="s">
        <v>3</v>
      </c>
      <c r="D4" s="85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119"/>
      <c r="W4" s="95"/>
      <c r="X4" s="87" t="s">
        <v>5</v>
      </c>
      <c r="Y4" s="89" t="s">
        <v>6</v>
      </c>
      <c r="Z4" s="89"/>
      <c r="AA4" s="89" t="s">
        <v>7</v>
      </c>
      <c r="AB4" s="89"/>
      <c r="AC4" s="89"/>
      <c r="AD4" s="89"/>
      <c r="AE4" s="89"/>
      <c r="AF4" s="89"/>
      <c r="AG4" s="89"/>
      <c r="AH4" s="89"/>
      <c r="AI4" s="90"/>
    </row>
    <row r="5" spans="2:35" ht="28.5" customHeight="1" thickBot="1" x14ac:dyDescent="0.3">
      <c r="B5" s="84"/>
      <c r="C5" s="84"/>
      <c r="D5" s="91">
        <v>40239</v>
      </c>
      <c r="E5" s="91"/>
      <c r="F5" s="101">
        <v>40247</v>
      </c>
      <c r="G5" s="101"/>
      <c r="H5" s="101">
        <v>40276</v>
      </c>
      <c r="I5" s="101"/>
      <c r="J5" s="91">
        <v>40476</v>
      </c>
      <c r="K5" s="91"/>
      <c r="L5" s="91">
        <v>40568</v>
      </c>
      <c r="M5" s="91"/>
      <c r="N5" s="91">
        <v>40638</v>
      </c>
      <c r="O5" s="91"/>
      <c r="P5" s="91">
        <v>40791</v>
      </c>
      <c r="Q5" s="91"/>
      <c r="R5" s="91">
        <v>40813</v>
      </c>
      <c r="S5" s="91"/>
      <c r="T5" s="91">
        <v>40834</v>
      </c>
      <c r="U5" s="92"/>
      <c r="V5" s="120"/>
      <c r="W5" s="96"/>
      <c r="X5" s="88"/>
      <c r="Y5" s="2" t="s">
        <v>8</v>
      </c>
      <c r="Z5" s="2" t="s">
        <v>9</v>
      </c>
      <c r="AA5" s="3">
        <v>40239</v>
      </c>
      <c r="AB5" s="3">
        <v>40247</v>
      </c>
      <c r="AC5" s="3">
        <v>40276</v>
      </c>
      <c r="AD5" s="3">
        <v>40476</v>
      </c>
      <c r="AE5" s="105">
        <v>40568</v>
      </c>
      <c r="AF5" s="105">
        <v>40638</v>
      </c>
      <c r="AG5" s="3">
        <v>40791</v>
      </c>
      <c r="AH5" s="3">
        <v>40813</v>
      </c>
      <c r="AI5" s="44">
        <v>40834</v>
      </c>
    </row>
    <row r="6" spans="2:35" ht="15" customHeight="1" x14ac:dyDescent="0.25">
      <c r="B6" s="4" t="s">
        <v>10</v>
      </c>
      <c r="C6" s="5" t="s">
        <v>11</v>
      </c>
      <c r="D6" s="5" t="s">
        <v>12</v>
      </c>
      <c r="E6" s="42">
        <v>0.17</v>
      </c>
      <c r="F6" s="42" t="s">
        <v>13</v>
      </c>
      <c r="G6" s="42">
        <v>9.4E-2</v>
      </c>
      <c r="H6" s="42" t="s">
        <v>13</v>
      </c>
      <c r="I6" s="42">
        <v>1.9E-2</v>
      </c>
      <c r="J6" s="42" t="s">
        <v>13</v>
      </c>
      <c r="K6" s="5">
        <v>2.1999999999999999E-2</v>
      </c>
      <c r="L6" s="42" t="s">
        <v>13</v>
      </c>
      <c r="M6" s="68">
        <v>0.1</v>
      </c>
      <c r="N6" s="42" t="s">
        <v>13</v>
      </c>
      <c r="O6" s="42">
        <v>2.1999999999999999E-2</v>
      </c>
      <c r="P6" s="5" t="s">
        <v>13</v>
      </c>
      <c r="Q6" s="5">
        <v>2.1999999999999999E-2</v>
      </c>
      <c r="R6" s="5" t="s">
        <v>13</v>
      </c>
      <c r="S6" s="5">
        <v>2.1000000000000001E-2</v>
      </c>
      <c r="T6" s="5" t="s">
        <v>13</v>
      </c>
      <c r="U6" s="6">
        <v>2.1000000000000001E-2</v>
      </c>
      <c r="V6" s="80">
        <v>11.1</v>
      </c>
      <c r="W6" s="6" t="s">
        <v>42</v>
      </c>
      <c r="X6" s="45">
        <v>14</v>
      </c>
      <c r="Y6" s="5">
        <v>164</v>
      </c>
      <c r="Z6" s="5">
        <v>39.299999999999997</v>
      </c>
      <c r="AA6" s="46">
        <v>1.4512195121951222E-2</v>
      </c>
      <c r="AB6" s="5">
        <v>0</v>
      </c>
      <c r="AC6" s="5">
        <v>0</v>
      </c>
      <c r="AD6" s="5">
        <v>0</v>
      </c>
      <c r="AE6" s="106">
        <v>0</v>
      </c>
      <c r="AF6" s="42">
        <v>0</v>
      </c>
      <c r="AG6" s="5">
        <v>0</v>
      </c>
      <c r="AH6" s="5">
        <v>0</v>
      </c>
      <c r="AI6" s="6">
        <v>0</v>
      </c>
    </row>
    <row r="7" spans="2:35" x14ac:dyDescent="0.25">
      <c r="B7" s="4" t="s">
        <v>14</v>
      </c>
      <c r="C7" s="5" t="s">
        <v>11</v>
      </c>
      <c r="D7" s="5" t="s">
        <v>13</v>
      </c>
      <c r="E7" s="42">
        <v>0.1</v>
      </c>
      <c r="F7" s="42" t="s">
        <v>13</v>
      </c>
      <c r="G7" s="42">
        <v>0.51</v>
      </c>
      <c r="H7" s="42" t="s">
        <v>13</v>
      </c>
      <c r="I7" s="42">
        <v>0.12</v>
      </c>
      <c r="J7" s="42" t="s">
        <v>13</v>
      </c>
      <c r="K7" s="5">
        <v>0.13</v>
      </c>
      <c r="L7" s="42" t="s">
        <v>13</v>
      </c>
      <c r="M7" s="42">
        <v>0.61</v>
      </c>
      <c r="N7" s="42" t="s">
        <v>13</v>
      </c>
      <c r="O7" s="42">
        <v>0.13</v>
      </c>
      <c r="P7" s="5" t="s">
        <v>13</v>
      </c>
      <c r="Q7" s="5">
        <v>0.13</v>
      </c>
      <c r="R7" s="5" t="s">
        <v>13</v>
      </c>
      <c r="S7" s="5">
        <v>0.13</v>
      </c>
      <c r="T7" s="5" t="s">
        <v>13</v>
      </c>
      <c r="U7" s="6">
        <v>0.13</v>
      </c>
      <c r="V7" s="71">
        <v>0</v>
      </c>
      <c r="W7" s="6" t="s">
        <v>43</v>
      </c>
      <c r="X7" s="45">
        <v>1</v>
      </c>
      <c r="Y7" s="5">
        <v>232</v>
      </c>
      <c r="Z7" s="5">
        <v>55.8</v>
      </c>
      <c r="AA7" s="5">
        <v>0</v>
      </c>
      <c r="AB7" s="5">
        <v>0</v>
      </c>
      <c r="AC7" s="5">
        <v>0</v>
      </c>
      <c r="AD7" s="5">
        <v>0</v>
      </c>
      <c r="AE7" s="106">
        <v>0</v>
      </c>
      <c r="AF7" s="42">
        <v>0</v>
      </c>
      <c r="AG7" s="5">
        <v>0</v>
      </c>
      <c r="AH7" s="5">
        <v>0</v>
      </c>
      <c r="AI7" s="6">
        <v>0</v>
      </c>
    </row>
    <row r="8" spans="2:35" x14ac:dyDescent="0.25">
      <c r="B8" s="4" t="s">
        <v>15</v>
      </c>
      <c r="C8" s="5" t="s">
        <v>11</v>
      </c>
      <c r="D8" s="5"/>
      <c r="E8" s="42">
        <v>2.9</v>
      </c>
      <c r="F8" s="42" t="s">
        <v>13</v>
      </c>
      <c r="G8" s="42">
        <v>0.89</v>
      </c>
      <c r="H8" s="42" t="s">
        <v>13</v>
      </c>
      <c r="I8" s="42">
        <v>0.18</v>
      </c>
      <c r="J8" s="42" t="s">
        <v>12</v>
      </c>
      <c r="K8" s="5">
        <v>1.4</v>
      </c>
      <c r="L8" s="42"/>
      <c r="M8" s="42">
        <v>13</v>
      </c>
      <c r="N8" s="42"/>
      <c r="O8" s="42">
        <v>2.2000000000000002</v>
      </c>
      <c r="P8" s="5"/>
      <c r="Q8" s="5">
        <v>21</v>
      </c>
      <c r="R8" s="5"/>
      <c r="S8" s="5">
        <v>22</v>
      </c>
      <c r="T8" s="5"/>
      <c r="U8" s="6">
        <v>19</v>
      </c>
      <c r="V8" s="71">
        <v>77.8</v>
      </c>
      <c r="W8" s="6">
        <f t="shared" ref="W8:W21" si="0">MEDIAN(E8,G8,I8,K8,M8,O8,Q8,S8,U8)</f>
        <v>2.9</v>
      </c>
      <c r="X8" s="45">
        <v>1</v>
      </c>
      <c r="Y8" s="5">
        <v>1280</v>
      </c>
      <c r="Z8" s="5">
        <v>307</v>
      </c>
      <c r="AA8" s="46">
        <v>2.2656249999999998E-3</v>
      </c>
      <c r="AB8" s="5">
        <v>0</v>
      </c>
      <c r="AC8" s="5">
        <v>0</v>
      </c>
      <c r="AD8" s="46">
        <v>1.0937499999999999E-3</v>
      </c>
      <c r="AE8" s="107">
        <v>1.015625E-2</v>
      </c>
      <c r="AF8" s="108">
        <v>1.7187500000000002E-3</v>
      </c>
      <c r="AG8" s="46">
        <v>1.6406250000000001E-2</v>
      </c>
      <c r="AH8" s="46">
        <v>1.7187500000000001E-2</v>
      </c>
      <c r="AI8" s="47">
        <v>1.4843749999999999E-2</v>
      </c>
    </row>
    <row r="9" spans="2:35" x14ac:dyDescent="0.25">
      <c r="B9" s="4" t="s">
        <v>16</v>
      </c>
      <c r="C9" s="5" t="s">
        <v>11</v>
      </c>
      <c r="D9" s="5"/>
      <c r="E9" s="42">
        <v>0.28000000000000003</v>
      </c>
      <c r="F9" s="42" t="s">
        <v>12</v>
      </c>
      <c r="G9" s="42">
        <v>0.15</v>
      </c>
      <c r="H9" s="42" t="s">
        <v>13</v>
      </c>
      <c r="I9" s="42">
        <v>6.1000000000000004E-3</v>
      </c>
      <c r="J9" s="42"/>
      <c r="K9" s="5">
        <v>0.11</v>
      </c>
      <c r="L9" s="42"/>
      <c r="M9" s="42">
        <v>0.56000000000000005</v>
      </c>
      <c r="N9" s="42" t="s">
        <v>13</v>
      </c>
      <c r="O9" s="42">
        <v>7.0000000000000001E-3</v>
      </c>
      <c r="P9" s="5" t="s">
        <v>13</v>
      </c>
      <c r="Q9" s="5">
        <v>6.8999999999999999E-3</v>
      </c>
      <c r="R9" s="5" t="s">
        <v>13</v>
      </c>
      <c r="S9" s="5">
        <v>6.7000000000000002E-3</v>
      </c>
      <c r="T9" s="5"/>
      <c r="U9" s="6">
        <v>6.4000000000000001E-2</v>
      </c>
      <c r="V9" s="71">
        <v>55.6</v>
      </c>
      <c r="W9" s="6">
        <f t="shared" si="0"/>
        <v>6.4000000000000001E-2</v>
      </c>
      <c r="X9" s="45">
        <v>1</v>
      </c>
      <c r="Y9" s="5">
        <v>86.1</v>
      </c>
      <c r="Z9" s="5">
        <v>20.7</v>
      </c>
      <c r="AA9" s="46">
        <v>3.2520325203252037E-3</v>
      </c>
      <c r="AB9" s="46">
        <v>1.7421602787456446E-3</v>
      </c>
      <c r="AC9" s="5">
        <v>0</v>
      </c>
      <c r="AD9" s="46">
        <v>1.2775842044134727E-3</v>
      </c>
      <c r="AE9" s="107">
        <v>6.5040650406504074E-3</v>
      </c>
      <c r="AF9" s="42">
        <v>0</v>
      </c>
      <c r="AG9" s="5">
        <v>0</v>
      </c>
      <c r="AH9" s="5">
        <v>0</v>
      </c>
      <c r="AI9" s="6">
        <v>0</v>
      </c>
    </row>
    <row r="10" spans="2:35" x14ac:dyDescent="0.25">
      <c r="B10" s="4" t="s">
        <v>17</v>
      </c>
      <c r="C10" s="5" t="s">
        <v>18</v>
      </c>
      <c r="D10" s="5"/>
      <c r="E10" s="42">
        <v>1.5</v>
      </c>
      <c r="F10" s="42"/>
      <c r="G10" s="42" t="s">
        <v>19</v>
      </c>
      <c r="H10" s="42" t="s">
        <v>13</v>
      </c>
      <c r="I10" s="42">
        <v>3.4000000000000002E-2</v>
      </c>
      <c r="J10" s="42"/>
      <c r="K10" s="5">
        <v>0.92</v>
      </c>
      <c r="L10" s="42"/>
      <c r="M10" s="42">
        <v>4.8</v>
      </c>
      <c r="N10" s="42"/>
      <c r="O10" s="42">
        <v>0.89</v>
      </c>
      <c r="P10" s="5"/>
      <c r="Q10" s="5">
        <v>0.23</v>
      </c>
      <c r="R10" s="5"/>
      <c r="S10" s="5">
        <v>0.25</v>
      </c>
      <c r="T10" s="5"/>
      <c r="U10" s="6">
        <v>0.17</v>
      </c>
      <c r="V10" s="71">
        <v>87.5</v>
      </c>
      <c r="W10" s="6">
        <f t="shared" si="0"/>
        <v>0.57000000000000006</v>
      </c>
      <c r="X10" s="45">
        <v>1</v>
      </c>
      <c r="Y10" s="5">
        <v>9.2799999999999994</v>
      </c>
      <c r="Z10" s="5">
        <v>2.23</v>
      </c>
      <c r="AA10" s="46">
        <v>0.16163793103448276</v>
      </c>
      <c r="AB10" s="5">
        <v>0</v>
      </c>
      <c r="AC10" s="5">
        <v>0</v>
      </c>
      <c r="AD10" s="46">
        <v>9.9137931034482776E-2</v>
      </c>
      <c r="AE10" s="107">
        <v>0.51724137931034486</v>
      </c>
      <c r="AF10" s="108">
        <v>9.5905172413793108E-2</v>
      </c>
      <c r="AG10" s="46">
        <v>2.4784482758620694E-2</v>
      </c>
      <c r="AH10" s="46">
        <v>2.6939655172413795E-2</v>
      </c>
      <c r="AI10" s="47">
        <v>1.8318965517241381E-2</v>
      </c>
    </row>
    <row r="11" spans="2:35" x14ac:dyDescent="0.25">
      <c r="B11" s="4" t="s">
        <v>20</v>
      </c>
      <c r="C11" s="5" t="s">
        <v>18</v>
      </c>
      <c r="D11" s="5"/>
      <c r="E11" s="42">
        <v>3</v>
      </c>
      <c r="F11" s="42"/>
      <c r="G11" s="42" t="s">
        <v>19</v>
      </c>
      <c r="H11" s="42" t="s">
        <v>13</v>
      </c>
      <c r="I11" s="42">
        <v>8.8000000000000005E-3</v>
      </c>
      <c r="J11" s="42"/>
      <c r="K11" s="5">
        <v>1.5</v>
      </c>
      <c r="L11" s="42"/>
      <c r="M11" s="42">
        <v>8.8000000000000007</v>
      </c>
      <c r="N11" s="42"/>
      <c r="O11" s="42">
        <v>1.5</v>
      </c>
      <c r="P11" s="5"/>
      <c r="Q11" s="5">
        <v>0.61</v>
      </c>
      <c r="R11" s="5"/>
      <c r="S11" s="5">
        <v>0.53</v>
      </c>
      <c r="T11" s="5"/>
      <c r="U11" s="6">
        <v>0.53</v>
      </c>
      <c r="V11" s="71">
        <v>87.5</v>
      </c>
      <c r="W11" s="58">
        <f t="shared" si="0"/>
        <v>1.0549999999999999</v>
      </c>
      <c r="X11" s="45">
        <v>1</v>
      </c>
      <c r="Y11" s="5">
        <v>3.98</v>
      </c>
      <c r="Z11" s="5">
        <v>0.95699999999999996</v>
      </c>
      <c r="AA11" s="46">
        <v>0.75376884422110557</v>
      </c>
      <c r="AB11" s="5">
        <v>0</v>
      </c>
      <c r="AC11" s="5">
        <v>0</v>
      </c>
      <c r="AD11" s="46">
        <v>0.37688442211055279</v>
      </c>
      <c r="AE11" s="107">
        <v>2.2110552763819098</v>
      </c>
      <c r="AF11" s="108">
        <v>0.37688442211055279</v>
      </c>
      <c r="AG11" s="46">
        <v>0.15326633165829145</v>
      </c>
      <c r="AH11" s="46">
        <v>0.13316582914572864</v>
      </c>
      <c r="AI11" s="47">
        <v>0.13316582914572864</v>
      </c>
    </row>
    <row r="12" spans="2:35" x14ac:dyDescent="0.25">
      <c r="B12" s="4" t="s">
        <v>21</v>
      </c>
      <c r="C12" s="5" t="s">
        <v>18</v>
      </c>
      <c r="D12" s="5"/>
      <c r="E12" s="42">
        <v>4.5999999999999996</v>
      </c>
      <c r="F12" s="42"/>
      <c r="G12" s="42">
        <v>3.5</v>
      </c>
      <c r="H12" s="42" t="s">
        <v>13</v>
      </c>
      <c r="I12" s="42">
        <v>1.4E-2</v>
      </c>
      <c r="J12" s="42"/>
      <c r="K12" s="5">
        <v>2.4</v>
      </c>
      <c r="L12" s="42"/>
      <c r="M12" s="42">
        <v>2.7</v>
      </c>
      <c r="N12" s="42"/>
      <c r="O12" s="42">
        <v>2.1</v>
      </c>
      <c r="P12" s="5"/>
      <c r="Q12" s="5">
        <v>1.1000000000000001</v>
      </c>
      <c r="R12" s="5"/>
      <c r="S12" s="5">
        <v>0.96</v>
      </c>
      <c r="T12" s="5"/>
      <c r="U12" s="6">
        <v>0.97</v>
      </c>
      <c r="V12" s="71">
        <v>88.9</v>
      </c>
      <c r="W12" s="6">
        <f t="shared" si="0"/>
        <v>2.1</v>
      </c>
      <c r="X12" s="45">
        <v>1</v>
      </c>
      <c r="Y12" s="5">
        <v>2.82</v>
      </c>
      <c r="Z12" s="5">
        <v>0.67700000000000005</v>
      </c>
      <c r="AA12" s="46">
        <v>1.6312056737588652</v>
      </c>
      <c r="AB12" s="46">
        <v>1.2411347517730498</v>
      </c>
      <c r="AC12" s="5">
        <v>0</v>
      </c>
      <c r="AD12" s="46">
        <v>0.85106382978723405</v>
      </c>
      <c r="AE12" s="107">
        <v>0.95744680851063846</v>
      </c>
      <c r="AF12" s="108">
        <v>0.74468085106382986</v>
      </c>
      <c r="AG12" s="46">
        <v>0.39007092198581567</v>
      </c>
      <c r="AH12" s="46">
        <v>0.34042553191489361</v>
      </c>
      <c r="AI12" s="47">
        <v>0.34397163120567376</v>
      </c>
    </row>
    <row r="13" spans="2:35" x14ac:dyDescent="0.25">
      <c r="B13" s="4" t="s">
        <v>22</v>
      </c>
      <c r="C13" s="5" t="s">
        <v>18</v>
      </c>
      <c r="D13" s="5"/>
      <c r="E13" s="42">
        <v>4.0999999999999996</v>
      </c>
      <c r="F13" s="42"/>
      <c r="G13" s="42" t="s">
        <v>19</v>
      </c>
      <c r="H13" s="42" t="s">
        <v>13</v>
      </c>
      <c r="I13" s="42">
        <v>1.4E-2</v>
      </c>
      <c r="J13" s="42"/>
      <c r="K13" s="5">
        <v>2.1</v>
      </c>
      <c r="L13" s="42"/>
      <c r="M13" s="42">
        <v>12</v>
      </c>
      <c r="N13" s="42"/>
      <c r="O13" s="42">
        <v>1.5</v>
      </c>
      <c r="P13" s="5"/>
      <c r="Q13" s="5">
        <v>1.1000000000000001</v>
      </c>
      <c r="R13" s="5"/>
      <c r="S13" s="5">
        <v>0.94</v>
      </c>
      <c r="T13" s="5" t="s">
        <v>12</v>
      </c>
      <c r="U13" s="6">
        <v>0.21</v>
      </c>
      <c r="V13" s="71">
        <v>87.5</v>
      </c>
      <c r="W13" s="6">
        <f t="shared" si="0"/>
        <v>1.3</v>
      </c>
      <c r="X13" s="45">
        <v>1</v>
      </c>
      <c r="Y13" s="5">
        <v>1.83</v>
      </c>
      <c r="Z13" s="5">
        <v>0.439</v>
      </c>
      <c r="AA13" s="46">
        <v>2.2404371584699452</v>
      </c>
      <c r="AB13" s="5">
        <v>0</v>
      </c>
      <c r="AC13" s="5">
        <v>0</v>
      </c>
      <c r="AD13" s="46">
        <v>1.1475409836065573</v>
      </c>
      <c r="AE13" s="107">
        <v>6.557377049180328</v>
      </c>
      <c r="AF13" s="108">
        <v>0.81967213114754101</v>
      </c>
      <c r="AG13" s="46">
        <v>0.60109289617486339</v>
      </c>
      <c r="AH13" s="46">
        <v>0.51366120218579225</v>
      </c>
      <c r="AI13" s="47">
        <v>0.11475409836065573</v>
      </c>
    </row>
    <row r="14" spans="2:35" x14ac:dyDescent="0.25">
      <c r="B14" s="4" t="s">
        <v>23</v>
      </c>
      <c r="C14" s="5" t="s">
        <v>18</v>
      </c>
      <c r="D14" s="5"/>
      <c r="E14" s="42">
        <v>2.1</v>
      </c>
      <c r="F14" s="42"/>
      <c r="G14" s="42">
        <v>1.5</v>
      </c>
      <c r="H14" s="42" t="s">
        <v>13</v>
      </c>
      <c r="I14" s="42">
        <v>1.0999999999999999E-2</v>
      </c>
      <c r="J14" s="42"/>
      <c r="K14" s="5">
        <v>1.1000000000000001</v>
      </c>
      <c r="L14" s="42"/>
      <c r="M14" s="42">
        <v>5.4</v>
      </c>
      <c r="N14" s="42"/>
      <c r="O14" s="42">
        <v>0.96</v>
      </c>
      <c r="P14" s="5"/>
      <c r="Q14" s="5">
        <v>0.49</v>
      </c>
      <c r="R14" s="5"/>
      <c r="S14" s="5">
        <v>0.47</v>
      </c>
      <c r="T14" s="5"/>
      <c r="U14" s="6">
        <v>0.34</v>
      </c>
      <c r="V14" s="71">
        <v>88.9</v>
      </c>
      <c r="W14" s="6">
        <f t="shared" si="0"/>
        <v>0.96</v>
      </c>
      <c r="X14" s="45">
        <v>1</v>
      </c>
      <c r="Y14" s="5">
        <v>2.67</v>
      </c>
      <c r="Z14" s="5">
        <v>0.64200000000000002</v>
      </c>
      <c r="AA14" s="46">
        <v>0.7865168539325843</v>
      </c>
      <c r="AB14" s="46">
        <v>0.5617977528089888</v>
      </c>
      <c r="AC14" s="5">
        <v>0</v>
      </c>
      <c r="AD14" s="46">
        <v>0.41198501872659182</v>
      </c>
      <c r="AE14" s="107">
        <v>2.0224719101123596</v>
      </c>
      <c r="AF14" s="108">
        <v>0.3595505617977528</v>
      </c>
      <c r="AG14" s="46">
        <v>0.18352059925093633</v>
      </c>
      <c r="AH14" s="46">
        <v>0.17602996254681647</v>
      </c>
      <c r="AI14" s="47">
        <v>0.12734082397003746</v>
      </c>
    </row>
    <row r="15" spans="2:35" x14ac:dyDescent="0.25">
      <c r="B15" s="4" t="s">
        <v>24</v>
      </c>
      <c r="C15" s="5" t="s">
        <v>18</v>
      </c>
      <c r="D15" s="5"/>
      <c r="E15" s="42">
        <v>4.4000000000000004</v>
      </c>
      <c r="F15" s="42"/>
      <c r="G15" s="42" t="s">
        <v>19</v>
      </c>
      <c r="H15" s="42" t="s">
        <v>13</v>
      </c>
      <c r="I15" s="42">
        <v>8.9999999999999993E-3</v>
      </c>
      <c r="J15" s="42"/>
      <c r="K15" s="5">
        <v>2.4</v>
      </c>
      <c r="L15" s="42"/>
      <c r="M15" s="42">
        <v>2.5</v>
      </c>
      <c r="N15" s="42"/>
      <c r="O15" s="42">
        <v>2.5</v>
      </c>
      <c r="P15" s="5"/>
      <c r="Q15" s="5">
        <v>0.83</v>
      </c>
      <c r="R15" s="5"/>
      <c r="S15" s="5">
        <v>0.76</v>
      </c>
      <c r="T15" s="5"/>
      <c r="U15" s="6">
        <v>0.64</v>
      </c>
      <c r="V15" s="71">
        <v>87.5</v>
      </c>
      <c r="W15" s="58">
        <f t="shared" si="0"/>
        <v>1.6149999999999998</v>
      </c>
      <c r="X15" s="45">
        <v>1</v>
      </c>
      <c r="Y15" s="5">
        <v>8.49</v>
      </c>
      <c r="Z15" s="5">
        <v>2.04</v>
      </c>
      <c r="AA15" s="46">
        <v>0.51825677267373382</v>
      </c>
      <c r="AB15" s="5">
        <v>0</v>
      </c>
      <c r="AC15" s="5">
        <v>0</v>
      </c>
      <c r="AD15" s="46">
        <v>0.28268551236749118</v>
      </c>
      <c r="AE15" s="107">
        <v>0.29446407538280328</v>
      </c>
      <c r="AF15" s="108">
        <v>0.29446407538280328</v>
      </c>
      <c r="AG15" s="46">
        <v>9.7762073027090682E-2</v>
      </c>
      <c r="AH15" s="46">
        <v>8.95170789163722E-2</v>
      </c>
      <c r="AI15" s="47">
        <v>7.5382803297997639E-2</v>
      </c>
    </row>
    <row r="16" spans="2:35" x14ac:dyDescent="0.25">
      <c r="B16" s="4" t="s">
        <v>25</v>
      </c>
      <c r="C16" s="5" t="s">
        <v>18</v>
      </c>
      <c r="D16" s="5"/>
      <c r="E16" s="42">
        <v>0.37</v>
      </c>
      <c r="F16" s="42" t="s">
        <v>12</v>
      </c>
      <c r="G16" s="68">
        <v>0.2</v>
      </c>
      <c r="H16" s="42" t="s">
        <v>13</v>
      </c>
      <c r="I16" s="42">
        <v>9.7000000000000003E-3</v>
      </c>
      <c r="J16" s="42"/>
      <c r="K16" s="5">
        <v>2.1</v>
      </c>
      <c r="L16" s="42" t="s">
        <v>12</v>
      </c>
      <c r="M16" s="42">
        <v>0.57999999999999996</v>
      </c>
      <c r="N16" s="42" t="s">
        <v>13</v>
      </c>
      <c r="O16" s="42">
        <v>1.0999999999999999E-2</v>
      </c>
      <c r="P16" s="5" t="s">
        <v>12</v>
      </c>
      <c r="Q16" s="5">
        <v>3.1E-2</v>
      </c>
      <c r="R16" s="5" t="s">
        <v>12</v>
      </c>
      <c r="S16" s="5">
        <v>4.3999999999999997E-2</v>
      </c>
      <c r="T16" s="5"/>
      <c r="U16" s="6">
        <v>0.45</v>
      </c>
      <c r="V16" s="71">
        <v>77.8</v>
      </c>
      <c r="W16" s="6" t="s">
        <v>45</v>
      </c>
      <c r="X16" s="45">
        <v>5</v>
      </c>
      <c r="Y16" s="5">
        <v>1.17</v>
      </c>
      <c r="Z16" s="5">
        <v>0.28199999999999997</v>
      </c>
      <c r="AA16" s="46">
        <v>1.5811965811965814</v>
      </c>
      <c r="AB16" s="46">
        <v>0.85470085470085477</v>
      </c>
      <c r="AC16" s="5">
        <v>0</v>
      </c>
      <c r="AD16" s="46">
        <v>8.9743589743589745</v>
      </c>
      <c r="AE16" s="107">
        <v>2.4786324786324787</v>
      </c>
      <c r="AF16" s="42">
        <v>0</v>
      </c>
      <c r="AG16" s="46">
        <v>0.13247863247863248</v>
      </c>
      <c r="AH16" s="46">
        <v>0.18803418803418803</v>
      </c>
      <c r="AI16" s="47">
        <v>1.9230769230769231</v>
      </c>
    </row>
    <row r="17" spans="2:35" x14ac:dyDescent="0.25">
      <c r="B17" s="4" t="s">
        <v>26</v>
      </c>
      <c r="C17" s="5" t="s">
        <v>18</v>
      </c>
      <c r="D17" s="5"/>
      <c r="E17" s="42">
        <v>11</v>
      </c>
      <c r="F17" s="42"/>
      <c r="G17" s="42" t="s">
        <v>19</v>
      </c>
      <c r="H17" s="42" t="s">
        <v>13</v>
      </c>
      <c r="I17" s="42">
        <v>0.01</v>
      </c>
      <c r="J17" s="42"/>
      <c r="K17" s="5">
        <v>4.9000000000000004</v>
      </c>
      <c r="L17" s="40"/>
      <c r="M17" s="69">
        <v>5.8</v>
      </c>
      <c r="N17" s="42"/>
      <c r="O17" s="42">
        <v>4.3</v>
      </c>
      <c r="P17" s="5"/>
      <c r="Q17" s="5">
        <v>1.9</v>
      </c>
      <c r="R17" s="5"/>
      <c r="S17" s="5">
        <v>1.8</v>
      </c>
      <c r="T17" s="5"/>
      <c r="U17" s="6">
        <v>0.79</v>
      </c>
      <c r="V17" s="71">
        <v>87.5</v>
      </c>
      <c r="W17" s="6">
        <f t="shared" si="0"/>
        <v>3.0999999999999996</v>
      </c>
      <c r="X17" s="45">
        <v>1</v>
      </c>
      <c r="Y17" s="5">
        <v>229.6</v>
      </c>
      <c r="Z17" s="5">
        <v>7.11</v>
      </c>
      <c r="AA17" s="46">
        <v>4.7909407665505228E-2</v>
      </c>
      <c r="AB17" s="5">
        <v>0</v>
      </c>
      <c r="AC17" s="5">
        <v>0</v>
      </c>
      <c r="AD17" s="46">
        <v>2.1341463414634148E-2</v>
      </c>
      <c r="AE17" s="107">
        <v>2.5261324041811847E-2</v>
      </c>
      <c r="AF17" s="108">
        <v>1.8728222996515678E-2</v>
      </c>
      <c r="AG17" s="46">
        <v>8.2752613240418115E-3</v>
      </c>
      <c r="AH17" s="46">
        <v>7.8397212543554005E-3</v>
      </c>
      <c r="AI17" s="47">
        <v>3.4407665505226484E-3</v>
      </c>
    </row>
    <row r="18" spans="2:35" x14ac:dyDescent="0.25">
      <c r="B18" s="4" t="s">
        <v>27</v>
      </c>
      <c r="C18" s="5" t="s">
        <v>18</v>
      </c>
      <c r="D18" s="5"/>
      <c r="E18" s="42">
        <v>3.2</v>
      </c>
      <c r="F18" s="42"/>
      <c r="G18" s="42" t="s">
        <v>19</v>
      </c>
      <c r="H18" s="42" t="s">
        <v>13</v>
      </c>
      <c r="I18" s="42">
        <v>5.7999999999999996E-3</v>
      </c>
      <c r="J18" s="42"/>
      <c r="K18" s="5">
        <v>1.8</v>
      </c>
      <c r="L18" s="42"/>
      <c r="M18" s="42">
        <v>9.8000000000000007</v>
      </c>
      <c r="N18" s="42"/>
      <c r="O18" s="42">
        <v>1.6</v>
      </c>
      <c r="P18" s="5"/>
      <c r="Q18" s="5">
        <v>0.83</v>
      </c>
      <c r="R18" s="5"/>
      <c r="S18" s="5">
        <v>0.72</v>
      </c>
      <c r="T18" s="5" t="s">
        <v>13</v>
      </c>
      <c r="U18" s="6">
        <v>6.4000000000000003E-3</v>
      </c>
      <c r="V18" s="71">
        <v>75</v>
      </c>
      <c r="W18" s="58">
        <f t="shared" si="0"/>
        <v>1.2150000000000001</v>
      </c>
      <c r="X18" s="45">
        <v>1</v>
      </c>
      <c r="Y18" s="5">
        <v>1.1399999999999999</v>
      </c>
      <c r="Z18" s="5">
        <v>0.27500000000000002</v>
      </c>
      <c r="AA18" s="46">
        <v>2.8070175438596494</v>
      </c>
      <c r="AB18" s="5">
        <v>0</v>
      </c>
      <c r="AC18" s="5">
        <v>0</v>
      </c>
      <c r="AD18" s="46">
        <v>1.5789473684210529</v>
      </c>
      <c r="AE18" s="107">
        <v>8.5964912280701764</v>
      </c>
      <c r="AF18" s="108">
        <v>1.4035087719298247</v>
      </c>
      <c r="AG18" s="46">
        <v>0.72807017543859653</v>
      </c>
      <c r="AH18" s="46">
        <v>0.63157894736842113</v>
      </c>
      <c r="AI18" s="6">
        <v>0</v>
      </c>
    </row>
    <row r="19" spans="2:35" x14ac:dyDescent="0.25">
      <c r="B19" s="4" t="s">
        <v>28</v>
      </c>
      <c r="C19" s="5" t="s">
        <v>11</v>
      </c>
      <c r="D19" s="5" t="s">
        <v>13</v>
      </c>
      <c r="E19" s="42">
        <v>9.1999999999999998E-2</v>
      </c>
      <c r="F19" s="42" t="s">
        <v>13</v>
      </c>
      <c r="G19" s="42">
        <v>0.45</v>
      </c>
      <c r="H19" s="42" t="s">
        <v>13</v>
      </c>
      <c r="I19" s="42">
        <v>0.13</v>
      </c>
      <c r="J19" s="42" t="s">
        <v>13</v>
      </c>
      <c r="K19" s="5">
        <v>0.15</v>
      </c>
      <c r="L19" s="42" t="s">
        <v>13</v>
      </c>
      <c r="M19" s="42">
        <v>0.67</v>
      </c>
      <c r="N19" s="42" t="s">
        <v>13</v>
      </c>
      <c r="O19" s="42">
        <v>0.15</v>
      </c>
      <c r="P19" s="5" t="s">
        <v>13</v>
      </c>
      <c r="Q19" s="5">
        <v>0.14000000000000001</v>
      </c>
      <c r="R19" s="5" t="s">
        <v>13</v>
      </c>
      <c r="S19" s="5">
        <v>0.14000000000000001</v>
      </c>
      <c r="T19" s="5" t="s">
        <v>13</v>
      </c>
      <c r="U19" s="6">
        <v>0.14000000000000001</v>
      </c>
      <c r="V19" s="71">
        <v>0</v>
      </c>
      <c r="W19" s="6" t="s">
        <v>44</v>
      </c>
      <c r="X19" s="45">
        <v>120</v>
      </c>
      <c r="Y19" s="5">
        <v>803</v>
      </c>
      <c r="Z19" s="5">
        <v>193</v>
      </c>
      <c r="AA19" s="5">
        <v>0</v>
      </c>
      <c r="AB19" s="5">
        <v>0</v>
      </c>
      <c r="AC19" s="5">
        <v>0</v>
      </c>
      <c r="AD19" s="5">
        <v>0</v>
      </c>
      <c r="AE19" s="106">
        <v>0</v>
      </c>
      <c r="AF19" s="42">
        <v>0</v>
      </c>
      <c r="AG19" s="5">
        <v>0</v>
      </c>
      <c r="AH19" s="5">
        <v>0</v>
      </c>
      <c r="AI19" s="47">
        <v>2.0921544209215444E-2</v>
      </c>
    </row>
    <row r="20" spans="2:35" x14ac:dyDescent="0.25">
      <c r="B20" s="4" t="s">
        <v>29</v>
      </c>
      <c r="C20" s="5" t="s">
        <v>11</v>
      </c>
      <c r="D20" s="5"/>
      <c r="E20" s="42">
        <v>4.7</v>
      </c>
      <c r="F20" s="42"/>
      <c r="G20" s="42" t="s">
        <v>19</v>
      </c>
      <c r="H20" s="42" t="s">
        <v>13</v>
      </c>
      <c r="I20" s="42">
        <v>6.1999999999999998E-3</v>
      </c>
      <c r="J20" s="42"/>
      <c r="K20" s="5">
        <v>1.4</v>
      </c>
      <c r="L20" s="42"/>
      <c r="M20" s="42">
        <v>9.6999999999999993</v>
      </c>
      <c r="N20" s="42"/>
      <c r="O20" s="42">
        <v>1.5</v>
      </c>
      <c r="P20" s="5"/>
      <c r="Q20" s="5">
        <v>0.48</v>
      </c>
      <c r="R20" s="5"/>
      <c r="S20" s="5">
        <v>0.46</v>
      </c>
      <c r="T20" s="5"/>
      <c r="U20" s="6">
        <v>0.39</v>
      </c>
      <c r="V20" s="121">
        <v>87.5</v>
      </c>
      <c r="W20" s="6">
        <f t="shared" si="0"/>
        <v>0.94</v>
      </c>
      <c r="X20" s="45">
        <v>6.8</v>
      </c>
      <c r="Y20" s="5">
        <v>79.7</v>
      </c>
      <c r="Z20" s="5">
        <v>19.100000000000001</v>
      </c>
      <c r="AA20" s="46">
        <v>0.40100376411543287</v>
      </c>
      <c r="AB20" s="5">
        <v>0</v>
      </c>
      <c r="AC20" s="5">
        <v>0</v>
      </c>
      <c r="AD20" s="46">
        <v>0.11944792973651192</v>
      </c>
      <c r="AE20" s="107">
        <v>0.82760351317440395</v>
      </c>
      <c r="AF20" s="42">
        <v>0.128</v>
      </c>
      <c r="AG20" s="46">
        <v>4.0953575909661227E-2</v>
      </c>
      <c r="AH20" s="46">
        <v>3.9247176913425344E-2</v>
      </c>
      <c r="AI20" s="47">
        <v>3.3274780426599752E-2</v>
      </c>
    </row>
    <row r="21" spans="2:35" x14ac:dyDescent="0.25">
      <c r="B21" s="8" t="s">
        <v>30</v>
      </c>
      <c r="C21" s="9" t="s">
        <v>18</v>
      </c>
      <c r="D21" s="9"/>
      <c r="E21" s="70">
        <v>6.9</v>
      </c>
      <c r="F21" s="70"/>
      <c r="G21" s="70" t="s">
        <v>19</v>
      </c>
      <c r="H21" s="70" t="s">
        <v>13</v>
      </c>
      <c r="I21" s="70">
        <v>9.4000000000000004E-3</v>
      </c>
      <c r="J21" s="70"/>
      <c r="K21" s="9">
        <v>3.4</v>
      </c>
      <c r="L21" s="70"/>
      <c r="M21" s="70">
        <v>20</v>
      </c>
      <c r="N21" s="70"/>
      <c r="O21" s="70">
        <v>3.6</v>
      </c>
      <c r="P21" s="9"/>
      <c r="Q21" s="9">
        <v>1.7</v>
      </c>
      <c r="R21" s="9"/>
      <c r="S21" s="9">
        <v>1.2</v>
      </c>
      <c r="T21" s="9"/>
      <c r="U21" s="10">
        <v>0.55000000000000004</v>
      </c>
      <c r="V21" s="122">
        <v>87.5</v>
      </c>
      <c r="W21" s="58">
        <f t="shared" si="0"/>
        <v>2.5499999999999998</v>
      </c>
      <c r="X21" s="45">
        <v>2.1</v>
      </c>
      <c r="Y21" s="5">
        <v>42</v>
      </c>
      <c r="Z21" s="5">
        <v>10.1</v>
      </c>
      <c r="AA21" s="46">
        <v>0.34500000000000003</v>
      </c>
      <c r="AB21" s="5">
        <v>0</v>
      </c>
      <c r="AC21" s="5">
        <v>0</v>
      </c>
      <c r="AD21" s="46">
        <v>0.16999999999999998</v>
      </c>
      <c r="AE21" s="107">
        <v>1</v>
      </c>
      <c r="AF21" s="108">
        <v>0.18000000000000002</v>
      </c>
      <c r="AG21" s="46">
        <v>8.4999999999999992E-2</v>
      </c>
      <c r="AH21" s="46">
        <v>0.06</v>
      </c>
      <c r="AI21" s="47">
        <v>2.7500000000000007E-2</v>
      </c>
    </row>
    <row r="22" spans="2:35" ht="17.25" x14ac:dyDescent="0.3">
      <c r="B22" s="11" t="s">
        <v>31</v>
      </c>
      <c r="C22" s="11"/>
      <c r="D22" s="12"/>
      <c r="E22" s="128">
        <f>SUM(E6:E21)-E7-E19</f>
        <v>49.22</v>
      </c>
      <c r="F22" s="128"/>
      <c r="G22" s="129" t="s">
        <v>32</v>
      </c>
      <c r="H22" s="128"/>
      <c r="I22" s="130">
        <v>0</v>
      </c>
      <c r="J22" s="128"/>
      <c r="K22" s="12">
        <f>SUM(K8:K18,K20:K21)</f>
        <v>25.529999999999998</v>
      </c>
      <c r="L22" s="12"/>
      <c r="M22" s="12">
        <f>SUM(M8:M18,M20:M21)</f>
        <v>95.64</v>
      </c>
      <c r="N22" s="12"/>
      <c r="O22" s="12">
        <v>22.7</v>
      </c>
      <c r="P22" s="12"/>
      <c r="Q22" s="12">
        <f>SUM(Q8,Q10:Q18,Q20:Q21)</f>
        <v>30.300999999999995</v>
      </c>
      <c r="R22" s="12"/>
      <c r="S22" s="12">
        <f>SUM(S8,S10:S18,S20:S21)</f>
        <v>30.134000000000004</v>
      </c>
      <c r="T22" s="12"/>
      <c r="U22" s="14">
        <f>SUM(U8:U17,U20:U21)</f>
        <v>24.104000000000003</v>
      </c>
      <c r="V22" s="123"/>
      <c r="W22" s="57">
        <f>MEDIAN(E22,G22,I22,K22,M22,O22,Q22,S22,U22)</f>
        <v>27.832000000000001</v>
      </c>
      <c r="X22" s="48"/>
      <c r="Y22" s="35"/>
      <c r="Z22" s="35"/>
      <c r="AA22" s="15">
        <v>11.293980383570162</v>
      </c>
      <c r="AB22" s="15">
        <f>SUM(AB6:AB21)</f>
        <v>2.6593755195616389</v>
      </c>
      <c r="AC22" s="15">
        <v>0</v>
      </c>
      <c r="AD22" s="15">
        <v>14.035764767768498</v>
      </c>
      <c r="AE22" s="109">
        <v>25.504705357837906</v>
      </c>
      <c r="AF22" s="110">
        <v>4.42</v>
      </c>
      <c r="AG22" s="15">
        <v>2.4616812000065504</v>
      </c>
      <c r="AH22" s="15">
        <v>2.2236267934524068</v>
      </c>
      <c r="AI22" s="49">
        <v>2.8359919157605953</v>
      </c>
    </row>
    <row r="23" spans="2:35" ht="15" customHeight="1" x14ac:dyDescent="0.25">
      <c r="B23" s="82" t="s">
        <v>33</v>
      </c>
      <c r="C23" s="82" t="s">
        <v>3</v>
      </c>
      <c r="D23" s="85" t="s">
        <v>4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118" t="s">
        <v>73</v>
      </c>
      <c r="W23" s="94" t="s">
        <v>41</v>
      </c>
      <c r="X23" s="87" t="s">
        <v>5</v>
      </c>
      <c r="Y23" s="97" t="s">
        <v>6</v>
      </c>
      <c r="Z23" s="97"/>
      <c r="AA23" s="97" t="s">
        <v>34</v>
      </c>
      <c r="AB23" s="97"/>
      <c r="AC23" s="97"/>
      <c r="AD23" s="97"/>
      <c r="AE23" s="97"/>
      <c r="AF23" s="97"/>
      <c r="AG23" s="97"/>
      <c r="AH23" s="97"/>
      <c r="AI23" s="98"/>
    </row>
    <row r="24" spans="2:35" ht="15.75" thickBot="1" x14ac:dyDescent="0.3">
      <c r="B24" s="84"/>
      <c r="C24" s="84"/>
      <c r="D24" s="91">
        <v>40258</v>
      </c>
      <c r="E24" s="91"/>
      <c r="F24" s="101">
        <v>40447</v>
      </c>
      <c r="G24" s="101"/>
      <c r="H24" s="101">
        <v>40486</v>
      </c>
      <c r="I24" s="101"/>
      <c r="J24" s="91">
        <v>40602</v>
      </c>
      <c r="K24" s="91"/>
      <c r="L24" s="91">
        <v>40792</v>
      </c>
      <c r="M24" s="91"/>
      <c r="N24" s="91">
        <v>40806</v>
      </c>
      <c r="O24" s="91"/>
      <c r="P24" s="91">
        <v>40826</v>
      </c>
      <c r="Q24" s="91"/>
      <c r="R24" s="91">
        <v>40875</v>
      </c>
      <c r="S24" s="91"/>
      <c r="T24" s="91">
        <v>40919</v>
      </c>
      <c r="U24" s="92"/>
      <c r="V24" s="120"/>
      <c r="W24" s="96"/>
      <c r="X24" s="88"/>
      <c r="Y24" s="2" t="s">
        <v>8</v>
      </c>
      <c r="Z24" s="2" t="s">
        <v>9</v>
      </c>
      <c r="AA24" s="3">
        <v>40258</v>
      </c>
      <c r="AB24" s="3">
        <v>40447</v>
      </c>
      <c r="AC24" s="3">
        <v>40486</v>
      </c>
      <c r="AD24" s="3">
        <v>40602</v>
      </c>
      <c r="AE24" s="105">
        <v>40792</v>
      </c>
      <c r="AF24" s="105">
        <v>40806</v>
      </c>
      <c r="AG24" s="3">
        <v>40826</v>
      </c>
      <c r="AH24" s="3">
        <v>40875</v>
      </c>
      <c r="AI24" s="44">
        <v>40919</v>
      </c>
    </row>
    <row r="25" spans="2:35" ht="15" customHeight="1" x14ac:dyDescent="0.25">
      <c r="B25" s="4" t="s">
        <v>10</v>
      </c>
      <c r="C25" s="5" t="s">
        <v>11</v>
      </c>
      <c r="D25" s="5" t="s">
        <v>13</v>
      </c>
      <c r="E25" s="42">
        <v>0.02</v>
      </c>
      <c r="F25" s="42" t="s">
        <v>13</v>
      </c>
      <c r="G25" s="42">
        <v>2.4E-2</v>
      </c>
      <c r="H25" s="42" t="s">
        <v>13</v>
      </c>
      <c r="I25" s="42">
        <v>2.1999999999999999E-2</v>
      </c>
      <c r="J25" s="42" t="s">
        <v>13</v>
      </c>
      <c r="K25" s="5">
        <v>2.1000000000000001E-2</v>
      </c>
      <c r="L25" s="5" t="s">
        <v>13</v>
      </c>
      <c r="M25" s="5">
        <v>2.1000000000000001E-2</v>
      </c>
      <c r="N25" s="5" t="s">
        <v>13</v>
      </c>
      <c r="O25" s="5">
        <v>2.1000000000000001E-2</v>
      </c>
      <c r="P25" s="5" t="s">
        <v>13</v>
      </c>
      <c r="Q25" s="5">
        <v>2.3E-2</v>
      </c>
      <c r="R25" s="5" t="s">
        <v>13</v>
      </c>
      <c r="S25" s="5">
        <v>2.1000000000000001E-2</v>
      </c>
      <c r="T25" s="5" t="s">
        <v>13</v>
      </c>
      <c r="U25" s="6">
        <v>9.6000000000000002E-2</v>
      </c>
      <c r="V25" s="71">
        <v>0</v>
      </c>
      <c r="W25" s="6" t="s">
        <v>46</v>
      </c>
      <c r="X25" s="45">
        <v>14</v>
      </c>
      <c r="Y25" s="5">
        <v>164</v>
      </c>
      <c r="Z25" s="5">
        <v>39.299999999999997</v>
      </c>
      <c r="AA25" s="5">
        <v>0</v>
      </c>
      <c r="AB25" s="5">
        <v>0</v>
      </c>
      <c r="AC25" s="38">
        <v>0</v>
      </c>
      <c r="AD25" s="5">
        <v>0</v>
      </c>
      <c r="AE25" s="42">
        <v>0</v>
      </c>
      <c r="AF25" s="42">
        <v>0</v>
      </c>
      <c r="AG25" s="5">
        <v>0</v>
      </c>
      <c r="AH25" s="5">
        <v>0</v>
      </c>
      <c r="AI25" s="6">
        <v>0</v>
      </c>
    </row>
    <row r="26" spans="2:35" x14ac:dyDescent="0.25">
      <c r="B26" s="4" t="s">
        <v>14</v>
      </c>
      <c r="C26" s="5" t="s">
        <v>11</v>
      </c>
      <c r="D26" s="5" t="s">
        <v>13</v>
      </c>
      <c r="E26" s="42">
        <v>0.11</v>
      </c>
      <c r="F26" s="42" t="s">
        <v>13</v>
      </c>
      <c r="G26" s="42">
        <v>0.15</v>
      </c>
      <c r="H26" s="42" t="s">
        <v>13</v>
      </c>
      <c r="I26" s="42">
        <v>0.14000000000000001</v>
      </c>
      <c r="J26" s="42" t="s">
        <v>13</v>
      </c>
      <c r="K26" s="5">
        <v>0.13</v>
      </c>
      <c r="L26" s="5" t="s">
        <v>13</v>
      </c>
      <c r="M26" s="5">
        <v>0.13</v>
      </c>
      <c r="N26" s="5" t="s">
        <v>13</v>
      </c>
      <c r="O26" s="5">
        <v>0.13</v>
      </c>
      <c r="P26" s="5" t="s">
        <v>13</v>
      </c>
      <c r="Q26" s="5">
        <v>0.14000000000000001</v>
      </c>
      <c r="R26" s="5" t="s">
        <v>13</v>
      </c>
      <c r="S26" s="5">
        <v>0.13</v>
      </c>
      <c r="T26" s="5" t="s">
        <v>13</v>
      </c>
      <c r="U26" s="6">
        <v>0.59</v>
      </c>
      <c r="V26" s="71">
        <v>0</v>
      </c>
      <c r="W26" s="6" t="s">
        <v>43</v>
      </c>
      <c r="X26" s="45">
        <v>1</v>
      </c>
      <c r="Y26" s="5">
        <v>232</v>
      </c>
      <c r="Z26" s="5">
        <v>55.8</v>
      </c>
      <c r="AA26" s="5">
        <v>0</v>
      </c>
      <c r="AB26" s="5">
        <v>0</v>
      </c>
      <c r="AC26" s="38">
        <v>0</v>
      </c>
      <c r="AD26" s="5">
        <v>0</v>
      </c>
      <c r="AE26" s="42">
        <v>0</v>
      </c>
      <c r="AF26" s="42">
        <v>0</v>
      </c>
      <c r="AG26" s="5">
        <v>0</v>
      </c>
      <c r="AH26" s="5">
        <v>0</v>
      </c>
      <c r="AI26" s="6">
        <v>0</v>
      </c>
    </row>
    <row r="27" spans="2:35" x14ac:dyDescent="0.25">
      <c r="B27" s="4" t="s">
        <v>15</v>
      </c>
      <c r="C27" s="5" t="s">
        <v>11</v>
      </c>
      <c r="D27" s="5" t="s">
        <v>12</v>
      </c>
      <c r="E27" s="42">
        <v>0.71</v>
      </c>
      <c r="F27" s="42" t="s">
        <v>12</v>
      </c>
      <c r="G27" s="68">
        <v>0.3</v>
      </c>
      <c r="H27" s="42" t="s">
        <v>12</v>
      </c>
      <c r="I27" s="42">
        <v>0.99</v>
      </c>
      <c r="J27" s="42" t="s">
        <v>13</v>
      </c>
      <c r="K27" s="5">
        <v>0.2</v>
      </c>
      <c r="L27" s="5" t="s">
        <v>13</v>
      </c>
      <c r="M27" s="59">
        <v>0.2</v>
      </c>
      <c r="N27" s="5" t="s">
        <v>13</v>
      </c>
      <c r="O27" s="59">
        <v>0.2</v>
      </c>
      <c r="P27" s="5" t="s">
        <v>13</v>
      </c>
      <c r="Q27" s="5">
        <v>0.21</v>
      </c>
      <c r="R27" s="5"/>
      <c r="S27" s="67">
        <v>19</v>
      </c>
      <c r="T27" s="5" t="s">
        <v>13</v>
      </c>
      <c r="U27" s="62">
        <v>0.9</v>
      </c>
      <c r="V27" s="80">
        <v>44.4</v>
      </c>
      <c r="W27" s="6" t="s">
        <v>47</v>
      </c>
      <c r="X27" s="45">
        <v>1</v>
      </c>
      <c r="Y27" s="5">
        <v>1280</v>
      </c>
      <c r="Z27" s="5">
        <v>307</v>
      </c>
      <c r="AA27" s="46">
        <v>5.5468749999999995E-4</v>
      </c>
      <c r="AB27" s="46">
        <v>2.3437499999999999E-4</v>
      </c>
      <c r="AC27" s="39">
        <v>7.7343750000000004E-4</v>
      </c>
      <c r="AD27" s="5">
        <v>0</v>
      </c>
      <c r="AE27" s="42">
        <v>0</v>
      </c>
      <c r="AF27" s="42">
        <v>0</v>
      </c>
      <c r="AG27" s="5">
        <v>0</v>
      </c>
      <c r="AH27" s="46">
        <v>1.4843749999999999E-2</v>
      </c>
      <c r="AI27" s="6">
        <v>0</v>
      </c>
    </row>
    <row r="28" spans="2:35" x14ac:dyDescent="0.25">
      <c r="B28" s="4" t="s">
        <v>16</v>
      </c>
      <c r="C28" s="5" t="s">
        <v>11</v>
      </c>
      <c r="D28" s="42" t="s">
        <v>12</v>
      </c>
      <c r="E28" s="42">
        <v>2.7E-2</v>
      </c>
      <c r="F28" s="42" t="s">
        <v>13</v>
      </c>
      <c r="G28" s="42">
        <v>7.6E-3</v>
      </c>
      <c r="H28" s="42" t="s">
        <v>12</v>
      </c>
      <c r="I28" s="42">
        <v>0.06</v>
      </c>
      <c r="J28" s="42" t="s">
        <v>13</v>
      </c>
      <c r="K28" s="42">
        <v>6.7999999999999996E-3</v>
      </c>
      <c r="L28" s="42" t="s">
        <v>13</v>
      </c>
      <c r="M28" s="42">
        <v>6.6E-3</v>
      </c>
      <c r="N28" s="42"/>
      <c r="O28" s="42">
        <v>7.1999999999999995E-2</v>
      </c>
      <c r="P28" s="42" t="s">
        <v>13</v>
      </c>
      <c r="Q28" s="42">
        <v>7.1000000000000004E-3</v>
      </c>
      <c r="R28" s="42" t="s">
        <v>13</v>
      </c>
      <c r="S28" s="42">
        <v>6.7000000000000002E-3</v>
      </c>
      <c r="T28" s="42" t="s">
        <v>13</v>
      </c>
      <c r="U28" s="71">
        <v>0.03</v>
      </c>
      <c r="V28" s="71">
        <v>33.299999999999997</v>
      </c>
      <c r="W28" s="6" t="s">
        <v>48</v>
      </c>
      <c r="X28" s="45">
        <v>1</v>
      </c>
      <c r="Y28" s="5">
        <v>86.1</v>
      </c>
      <c r="Z28" s="5">
        <v>20.7</v>
      </c>
      <c r="AA28" s="46">
        <v>3.1358885017421603E-4</v>
      </c>
      <c r="AB28" s="5">
        <v>0</v>
      </c>
      <c r="AC28" s="39">
        <v>6.9686411149825784E-4</v>
      </c>
      <c r="AD28" s="5">
        <v>0</v>
      </c>
      <c r="AE28" s="42">
        <v>0</v>
      </c>
      <c r="AF28" s="108">
        <v>8.3623693379790941E-4</v>
      </c>
      <c r="AG28" s="5">
        <v>0</v>
      </c>
      <c r="AH28" s="5">
        <v>0</v>
      </c>
      <c r="AI28" s="6">
        <v>0</v>
      </c>
    </row>
    <row r="29" spans="2:35" x14ac:dyDescent="0.25">
      <c r="B29" s="4" t="s">
        <v>17</v>
      </c>
      <c r="C29" s="5" t="s">
        <v>18</v>
      </c>
      <c r="D29" s="42"/>
      <c r="E29" s="42">
        <v>0.17</v>
      </c>
      <c r="F29" s="42" t="s">
        <v>13</v>
      </c>
      <c r="G29" s="42">
        <v>4.2999999999999997E-2</v>
      </c>
      <c r="H29" s="42"/>
      <c r="I29" s="42">
        <v>0.37</v>
      </c>
      <c r="J29" s="42" t="s">
        <v>12</v>
      </c>
      <c r="K29" s="42">
        <v>5.5E-2</v>
      </c>
      <c r="L29" s="42" t="s">
        <v>13</v>
      </c>
      <c r="M29" s="42">
        <v>3.6999999999999998E-2</v>
      </c>
      <c r="N29" s="42"/>
      <c r="O29" s="42">
        <v>0.17</v>
      </c>
      <c r="P29" s="42" t="s">
        <v>12</v>
      </c>
      <c r="Q29" s="42">
        <v>0.11</v>
      </c>
      <c r="R29" s="42" t="s">
        <v>13</v>
      </c>
      <c r="S29" s="42">
        <v>3.7999999999999999E-2</v>
      </c>
      <c r="T29" s="42" t="s">
        <v>13</v>
      </c>
      <c r="U29" s="71">
        <v>0.17</v>
      </c>
      <c r="V29" s="71">
        <v>55.6</v>
      </c>
      <c r="W29" s="6" t="s">
        <v>49</v>
      </c>
      <c r="X29" s="45">
        <v>1</v>
      </c>
      <c r="Y29" s="5">
        <v>9.2799999999999994</v>
      </c>
      <c r="Z29" s="5">
        <v>2.23</v>
      </c>
      <c r="AA29" s="46">
        <v>1.8318965517241381E-2</v>
      </c>
      <c r="AB29" s="5">
        <v>0</v>
      </c>
      <c r="AC29" s="39">
        <v>3.9870689655172417E-2</v>
      </c>
      <c r="AD29" s="46">
        <v>5.9267241379310351E-3</v>
      </c>
      <c r="AE29" s="42">
        <v>0</v>
      </c>
      <c r="AF29" s="108">
        <v>1.8318965517241381E-2</v>
      </c>
      <c r="AG29" s="46">
        <v>1.185344827586207E-2</v>
      </c>
      <c r="AH29" s="5">
        <v>0</v>
      </c>
      <c r="AI29" s="6">
        <v>0</v>
      </c>
    </row>
    <row r="30" spans="2:35" x14ac:dyDescent="0.25">
      <c r="B30" s="4" t="s">
        <v>20</v>
      </c>
      <c r="C30" s="5" t="s">
        <v>18</v>
      </c>
      <c r="D30" s="42"/>
      <c r="E30" s="42">
        <v>0.57999999999999996</v>
      </c>
      <c r="F30" s="42" t="s">
        <v>13</v>
      </c>
      <c r="G30" s="42">
        <v>1.0999999999999999E-2</v>
      </c>
      <c r="H30" s="42"/>
      <c r="I30" s="42">
        <v>0.71</v>
      </c>
      <c r="J30" s="42" t="s">
        <v>12</v>
      </c>
      <c r="K30" s="42">
        <v>7.9000000000000001E-2</v>
      </c>
      <c r="L30" s="42" t="s">
        <v>12</v>
      </c>
      <c r="M30" s="42">
        <v>9.8000000000000004E-2</v>
      </c>
      <c r="N30" s="42"/>
      <c r="O30" s="42">
        <v>0.2</v>
      </c>
      <c r="P30" s="42" t="s">
        <v>12</v>
      </c>
      <c r="Q30" s="42">
        <v>3.5000000000000003E-2</v>
      </c>
      <c r="R30" s="42" t="s">
        <v>12</v>
      </c>
      <c r="S30" s="42">
        <v>9.2999999999999999E-2</v>
      </c>
      <c r="T30" s="42" t="s">
        <v>12</v>
      </c>
      <c r="U30" s="71">
        <v>0.24</v>
      </c>
      <c r="V30" s="71">
        <v>88.9</v>
      </c>
      <c r="W30" s="6" t="s">
        <v>50</v>
      </c>
      <c r="X30" s="45">
        <v>1</v>
      </c>
      <c r="Y30" s="5">
        <v>3.98</v>
      </c>
      <c r="Z30" s="5">
        <v>0.95699999999999996</v>
      </c>
      <c r="AA30" s="46">
        <v>0.14572864321608039</v>
      </c>
      <c r="AB30" s="5">
        <v>0</v>
      </c>
      <c r="AC30" s="39">
        <v>0.17839195979899497</v>
      </c>
      <c r="AD30" s="46">
        <v>1.9849246231155779E-2</v>
      </c>
      <c r="AE30" s="108">
        <v>2.4623115577889449E-2</v>
      </c>
      <c r="AF30" s="108">
        <v>5.0251256281407038E-2</v>
      </c>
      <c r="AG30" s="46">
        <v>8.7939698492462328E-3</v>
      </c>
      <c r="AH30" s="46">
        <v>2.3366834170854271E-2</v>
      </c>
      <c r="AI30" s="47">
        <v>6.030150753768844E-2</v>
      </c>
    </row>
    <row r="31" spans="2:35" x14ac:dyDescent="0.25">
      <c r="B31" s="4" t="s">
        <v>21</v>
      </c>
      <c r="C31" s="5" t="s">
        <v>18</v>
      </c>
      <c r="D31" s="42"/>
      <c r="E31" s="42">
        <v>0.67</v>
      </c>
      <c r="F31" s="42"/>
      <c r="G31" s="42">
        <v>0.21</v>
      </c>
      <c r="H31" s="42"/>
      <c r="I31" s="42">
        <v>0.71</v>
      </c>
      <c r="J31" s="42"/>
      <c r="K31" s="42">
        <v>0.23</v>
      </c>
      <c r="L31" s="42"/>
      <c r="M31" s="42">
        <v>0.27</v>
      </c>
      <c r="N31" s="42"/>
      <c r="O31" s="42">
        <v>0.43</v>
      </c>
      <c r="P31" s="42"/>
      <c r="Q31" s="42">
        <v>0.55000000000000004</v>
      </c>
      <c r="R31" s="42"/>
      <c r="S31" s="42">
        <v>0.17</v>
      </c>
      <c r="T31" s="42" t="s">
        <v>12</v>
      </c>
      <c r="U31" s="72">
        <v>0.2</v>
      </c>
      <c r="V31" s="124">
        <v>100</v>
      </c>
      <c r="W31" s="6">
        <f t="shared" ref="W31:W41" si="1">MEDIAN(E31,G31,I31,K31,M31,O31,Q31,S31,U31)</f>
        <v>0.27</v>
      </c>
      <c r="X31" s="45">
        <v>1</v>
      </c>
      <c r="Y31" s="5">
        <v>2.82</v>
      </c>
      <c r="Z31" s="5">
        <v>0.67700000000000005</v>
      </c>
      <c r="AA31" s="46">
        <v>0.23758865248226954</v>
      </c>
      <c r="AB31" s="46">
        <v>7.4468085106382975E-2</v>
      </c>
      <c r="AC31" s="39">
        <v>0.25177304964539005</v>
      </c>
      <c r="AD31" s="46">
        <v>8.1560283687943269E-2</v>
      </c>
      <c r="AE31" s="108">
        <v>9.5744680851063843E-2</v>
      </c>
      <c r="AF31" s="108">
        <v>0.1524822695035461</v>
      </c>
      <c r="AG31" s="46">
        <v>0.19503546099290783</v>
      </c>
      <c r="AH31" s="46">
        <v>6.0283687943262422E-2</v>
      </c>
      <c r="AI31" s="47">
        <v>7.0921985815602842E-2</v>
      </c>
    </row>
    <row r="32" spans="2:35" x14ac:dyDescent="0.25">
      <c r="B32" s="4" t="s">
        <v>22</v>
      </c>
      <c r="C32" s="5" t="s">
        <v>18</v>
      </c>
      <c r="D32" s="42"/>
      <c r="E32" s="42">
        <v>0.65</v>
      </c>
      <c r="F32" s="42" t="s">
        <v>12</v>
      </c>
      <c r="G32" s="42">
        <v>0.12</v>
      </c>
      <c r="H32" s="42"/>
      <c r="I32" s="42">
        <v>1.2</v>
      </c>
      <c r="J32" s="42" t="s">
        <v>12</v>
      </c>
      <c r="K32" s="42">
        <v>0.13</v>
      </c>
      <c r="L32" s="42"/>
      <c r="M32" s="42">
        <v>0.13</v>
      </c>
      <c r="N32" s="42"/>
      <c r="O32" s="42">
        <v>0.31</v>
      </c>
      <c r="P32" s="42"/>
      <c r="Q32" s="42">
        <v>0.38</v>
      </c>
      <c r="R32" s="42" t="s">
        <v>12</v>
      </c>
      <c r="S32" s="68">
        <v>0.1</v>
      </c>
      <c r="T32" s="42" t="s">
        <v>12</v>
      </c>
      <c r="U32" s="72">
        <v>0.1</v>
      </c>
      <c r="V32" s="124">
        <v>100</v>
      </c>
      <c r="W32" s="6">
        <f t="shared" si="1"/>
        <v>0.13</v>
      </c>
      <c r="X32" s="45">
        <v>1</v>
      </c>
      <c r="Y32" s="5">
        <v>1.83</v>
      </c>
      <c r="Z32" s="5">
        <v>0.439</v>
      </c>
      <c r="AA32" s="46">
        <v>0.3551912568306011</v>
      </c>
      <c r="AB32" s="46">
        <v>6.5573770491803268E-2</v>
      </c>
      <c r="AC32" s="39">
        <v>0.65573770491803274</v>
      </c>
      <c r="AD32" s="46">
        <v>7.1038251366120214E-2</v>
      </c>
      <c r="AE32" s="108">
        <v>7.1038251366120214E-2</v>
      </c>
      <c r="AF32" s="108">
        <v>0.16939890710382513</v>
      </c>
      <c r="AG32" s="46">
        <v>0.2076502732240437</v>
      </c>
      <c r="AH32" s="46">
        <v>5.4644808743169397E-2</v>
      </c>
      <c r="AI32" s="47">
        <v>5.4644808743169397E-2</v>
      </c>
    </row>
    <row r="33" spans="2:36" x14ac:dyDescent="0.25">
      <c r="B33" s="4" t="s">
        <v>23</v>
      </c>
      <c r="C33" s="5" t="s">
        <v>18</v>
      </c>
      <c r="D33" s="42"/>
      <c r="E33" s="42">
        <v>0.45</v>
      </c>
      <c r="F33" s="42" t="s">
        <v>13</v>
      </c>
      <c r="G33" s="42">
        <v>1.2999999999999999E-2</v>
      </c>
      <c r="H33" s="42" t="s">
        <v>13</v>
      </c>
      <c r="I33" s="42">
        <v>1.2E-2</v>
      </c>
      <c r="J33" s="42"/>
      <c r="K33" s="68">
        <v>0.1</v>
      </c>
      <c r="L33" s="42" t="s">
        <v>13</v>
      </c>
      <c r="M33" s="42">
        <v>1.2E-2</v>
      </c>
      <c r="N33" s="42" t="s">
        <v>13</v>
      </c>
      <c r="O33" s="42">
        <v>1.2E-2</v>
      </c>
      <c r="P33" s="42" t="s">
        <v>13</v>
      </c>
      <c r="Q33" s="42">
        <v>1.2999999999999999E-2</v>
      </c>
      <c r="R33" s="42" t="s">
        <v>12</v>
      </c>
      <c r="S33" s="42">
        <v>4.5999999999999999E-2</v>
      </c>
      <c r="T33" s="42"/>
      <c r="U33" s="72">
        <v>0.3</v>
      </c>
      <c r="V33" s="80">
        <v>44.4</v>
      </c>
      <c r="W33" s="6" t="s">
        <v>51</v>
      </c>
      <c r="X33" s="45">
        <v>1</v>
      </c>
      <c r="Y33" s="5">
        <v>2.67</v>
      </c>
      <c r="Z33" s="5">
        <v>0.64200000000000002</v>
      </c>
      <c r="AA33" s="46">
        <v>0.16853932584269662</v>
      </c>
      <c r="AB33" s="5">
        <v>0</v>
      </c>
      <c r="AC33" s="39">
        <v>0</v>
      </c>
      <c r="AD33" s="46">
        <v>3.7453183520599252E-2</v>
      </c>
      <c r="AE33" s="42">
        <v>0</v>
      </c>
      <c r="AF33" s="42">
        <v>0</v>
      </c>
      <c r="AG33" s="5">
        <v>0</v>
      </c>
      <c r="AH33" s="46">
        <v>1.7228464419475654E-2</v>
      </c>
      <c r="AI33" s="47">
        <v>0.11235955056179775</v>
      </c>
    </row>
    <row r="34" spans="2:36" x14ac:dyDescent="0.25">
      <c r="B34" s="4" t="s">
        <v>24</v>
      </c>
      <c r="C34" s="5" t="s">
        <v>18</v>
      </c>
      <c r="D34" s="42"/>
      <c r="E34" s="42">
        <v>0.57999999999999996</v>
      </c>
      <c r="F34" s="42" t="s">
        <v>12</v>
      </c>
      <c r="G34" s="42">
        <v>0.15</v>
      </c>
      <c r="H34" s="42"/>
      <c r="I34" s="42">
        <v>0.98</v>
      </c>
      <c r="J34" s="42"/>
      <c r="K34" s="68">
        <v>0.2</v>
      </c>
      <c r="L34" s="42" t="s">
        <v>12</v>
      </c>
      <c r="M34" s="42">
        <v>0.12</v>
      </c>
      <c r="N34" s="42"/>
      <c r="O34" s="68">
        <v>0.2</v>
      </c>
      <c r="P34" s="42"/>
      <c r="Q34" s="42">
        <v>0.19</v>
      </c>
      <c r="R34" s="42" t="s">
        <v>12</v>
      </c>
      <c r="S34" s="42">
        <v>7.4999999999999997E-2</v>
      </c>
      <c r="T34" s="42" t="s">
        <v>12</v>
      </c>
      <c r="U34" s="71">
        <v>0.18</v>
      </c>
      <c r="V34" s="124">
        <v>100</v>
      </c>
      <c r="W34" s="6">
        <f t="shared" si="1"/>
        <v>0.19</v>
      </c>
      <c r="X34" s="45">
        <v>1</v>
      </c>
      <c r="Y34" s="5">
        <v>8.49</v>
      </c>
      <c r="Z34" s="5">
        <v>2.04</v>
      </c>
      <c r="AA34" s="46">
        <v>6.8315665488810365E-2</v>
      </c>
      <c r="AB34" s="46">
        <v>1.7667844522968199E-2</v>
      </c>
      <c r="AC34" s="39">
        <v>0.11542991755005889</v>
      </c>
      <c r="AD34" s="46">
        <v>2.3557126030624265E-2</v>
      </c>
      <c r="AE34" s="108">
        <v>1.4134275618374558E-2</v>
      </c>
      <c r="AF34" s="108">
        <v>2.3557126030624265E-2</v>
      </c>
      <c r="AG34" s="46">
        <v>2.237926972909305E-2</v>
      </c>
      <c r="AH34" s="46">
        <v>8.8339222614840993E-3</v>
      </c>
      <c r="AI34" s="47">
        <v>2.1201413427561835E-2</v>
      </c>
    </row>
    <row r="35" spans="2:36" x14ac:dyDescent="0.25">
      <c r="B35" s="4" t="s">
        <v>25</v>
      </c>
      <c r="C35" s="5" t="s">
        <v>18</v>
      </c>
      <c r="D35" s="42"/>
      <c r="E35" s="42">
        <v>0.47</v>
      </c>
      <c r="F35" s="42" t="s">
        <v>12</v>
      </c>
      <c r="G35" s="42">
        <v>0.12</v>
      </c>
      <c r="H35" s="42"/>
      <c r="I35" s="42">
        <v>0.57999999999999996</v>
      </c>
      <c r="J35" s="42" t="s">
        <v>12</v>
      </c>
      <c r="K35" s="42">
        <v>0.18</v>
      </c>
      <c r="L35" s="42" t="s">
        <v>13</v>
      </c>
      <c r="M35" s="42">
        <v>0.01</v>
      </c>
      <c r="N35" s="42" t="s">
        <v>12</v>
      </c>
      <c r="O35" s="42">
        <v>7.9000000000000001E-2</v>
      </c>
      <c r="P35" s="42" t="s">
        <v>12</v>
      </c>
      <c r="Q35" s="68">
        <v>0.2</v>
      </c>
      <c r="R35" s="42" t="s">
        <v>12</v>
      </c>
      <c r="S35" s="42">
        <v>7.2999999999999995E-2</v>
      </c>
      <c r="T35" s="42" t="s">
        <v>13</v>
      </c>
      <c r="U35" s="71">
        <v>4.8000000000000001E-2</v>
      </c>
      <c r="V35" s="80">
        <v>77.8</v>
      </c>
      <c r="W35" s="6" t="s">
        <v>52</v>
      </c>
      <c r="X35" s="45">
        <v>5</v>
      </c>
      <c r="Y35" s="5">
        <v>1.17</v>
      </c>
      <c r="Z35" s="5">
        <v>0.28199999999999997</v>
      </c>
      <c r="AA35" s="46">
        <v>2.0085470085470085</v>
      </c>
      <c r="AB35" s="46">
        <v>0.51282051282051289</v>
      </c>
      <c r="AC35" s="39">
        <v>2.4786324786324787</v>
      </c>
      <c r="AD35" s="46">
        <v>0.76923076923076916</v>
      </c>
      <c r="AE35" s="42">
        <v>0</v>
      </c>
      <c r="AF35" s="108">
        <v>0.33760683760683763</v>
      </c>
      <c r="AG35" s="46">
        <v>0.85470085470085477</v>
      </c>
      <c r="AH35" s="46">
        <v>0.31196581196581197</v>
      </c>
      <c r="AI35" s="6">
        <v>0</v>
      </c>
    </row>
    <row r="36" spans="2:36" x14ac:dyDescent="0.25">
      <c r="B36" s="4" t="s">
        <v>26</v>
      </c>
      <c r="C36" s="5" t="s">
        <v>18</v>
      </c>
      <c r="D36" s="42"/>
      <c r="E36" s="42">
        <v>1.2</v>
      </c>
      <c r="F36" s="42"/>
      <c r="G36" s="42">
        <v>0.28999999999999998</v>
      </c>
      <c r="H36" s="42"/>
      <c r="I36" s="42">
        <v>2.2000000000000002</v>
      </c>
      <c r="J36" s="42"/>
      <c r="K36" s="42">
        <v>0.44</v>
      </c>
      <c r="L36" s="42"/>
      <c r="M36" s="42">
        <v>0.24</v>
      </c>
      <c r="N36" s="42"/>
      <c r="O36" s="42">
        <v>0.42</v>
      </c>
      <c r="P36" s="42"/>
      <c r="Q36" s="42">
        <v>0.49</v>
      </c>
      <c r="R36" s="42"/>
      <c r="S36" s="42">
        <v>0.15</v>
      </c>
      <c r="T36" s="42" t="s">
        <v>12</v>
      </c>
      <c r="U36" s="72">
        <v>0.5</v>
      </c>
      <c r="V36" s="124">
        <v>100</v>
      </c>
      <c r="W36" s="6">
        <f t="shared" si="1"/>
        <v>0.44</v>
      </c>
      <c r="X36" s="45">
        <v>1</v>
      </c>
      <c r="Y36" s="5">
        <v>229.6</v>
      </c>
      <c r="Z36" s="5">
        <v>7.11</v>
      </c>
      <c r="AA36" s="46">
        <v>5.2264808362369334E-3</v>
      </c>
      <c r="AB36" s="46">
        <v>1.2630662020905923E-3</v>
      </c>
      <c r="AC36" s="39">
        <v>9.5818815331010464E-3</v>
      </c>
      <c r="AD36" s="46">
        <v>1.9163763066202091E-3</v>
      </c>
      <c r="AE36" s="108">
        <v>1.0452961672473868E-3</v>
      </c>
      <c r="AF36" s="108">
        <v>1.8292682926829267E-3</v>
      </c>
      <c r="AG36" s="46">
        <v>2.1341463414634148E-3</v>
      </c>
      <c r="AH36" s="46">
        <v>6.5331010452961667E-4</v>
      </c>
      <c r="AI36" s="47">
        <v>2.1777003484320556E-3</v>
      </c>
    </row>
    <row r="37" spans="2:36" x14ac:dyDescent="0.25">
      <c r="B37" s="4" t="s">
        <v>27</v>
      </c>
      <c r="C37" s="5" t="s">
        <v>18</v>
      </c>
      <c r="D37" s="42"/>
      <c r="E37" s="42">
        <v>0.44</v>
      </c>
      <c r="F37" s="42" t="s">
        <v>12</v>
      </c>
      <c r="G37" s="42">
        <v>0.12</v>
      </c>
      <c r="H37" s="42"/>
      <c r="I37" s="42">
        <v>0.71</v>
      </c>
      <c r="J37" s="42"/>
      <c r="K37" s="42">
        <v>0.16</v>
      </c>
      <c r="L37" s="42" t="s">
        <v>12</v>
      </c>
      <c r="M37" s="42">
        <v>5.3999999999999999E-2</v>
      </c>
      <c r="N37" s="42" t="s">
        <v>12</v>
      </c>
      <c r="O37" s="42">
        <v>0.14000000000000001</v>
      </c>
      <c r="P37" s="42"/>
      <c r="Q37" s="42">
        <v>0.16</v>
      </c>
      <c r="R37" s="42" t="s">
        <v>12</v>
      </c>
      <c r="S37" s="42">
        <v>5.8000000000000003E-2</v>
      </c>
      <c r="T37" s="42" t="s">
        <v>12</v>
      </c>
      <c r="U37" s="72">
        <v>0.1</v>
      </c>
      <c r="V37" s="124">
        <v>100</v>
      </c>
      <c r="W37" s="6" t="s">
        <v>53</v>
      </c>
      <c r="X37" s="45">
        <v>1</v>
      </c>
      <c r="Y37" s="5">
        <v>1.1399999999999999</v>
      </c>
      <c r="Z37" s="5">
        <v>0.27500000000000002</v>
      </c>
      <c r="AA37" s="46">
        <v>0.38596491228070179</v>
      </c>
      <c r="AB37" s="46">
        <v>0.10526315789473685</v>
      </c>
      <c r="AC37" s="39">
        <v>0.6228070175438597</v>
      </c>
      <c r="AD37" s="46">
        <v>0.14035087719298248</v>
      </c>
      <c r="AE37" s="108">
        <v>4.736842105263158E-2</v>
      </c>
      <c r="AF37" s="108">
        <v>0.12280701754385967</v>
      </c>
      <c r="AG37" s="46">
        <v>0.14035087719298248</v>
      </c>
      <c r="AH37" s="46">
        <v>5.0877192982456146E-2</v>
      </c>
      <c r="AI37" s="47">
        <v>8.7719298245614044E-2</v>
      </c>
    </row>
    <row r="38" spans="2:36" x14ac:dyDescent="0.25">
      <c r="B38" s="4" t="s">
        <v>28</v>
      </c>
      <c r="C38" s="5" t="s">
        <v>11</v>
      </c>
      <c r="D38" s="42" t="s">
        <v>13</v>
      </c>
      <c r="E38" s="42">
        <v>9.6000000000000002E-2</v>
      </c>
      <c r="F38" s="42" t="s">
        <v>13</v>
      </c>
      <c r="G38" s="42">
        <v>0.16</v>
      </c>
      <c r="H38" s="42" t="s">
        <v>13</v>
      </c>
      <c r="I38" s="42">
        <v>0.15</v>
      </c>
      <c r="J38" s="42" t="s">
        <v>13</v>
      </c>
      <c r="K38" s="42">
        <v>0.14000000000000001</v>
      </c>
      <c r="L38" s="42" t="s">
        <v>13</v>
      </c>
      <c r="M38" s="42">
        <v>0.14000000000000001</v>
      </c>
      <c r="N38" s="42" t="s">
        <v>13</v>
      </c>
      <c r="O38" s="42">
        <v>0.14000000000000001</v>
      </c>
      <c r="P38" s="42" t="s">
        <v>13</v>
      </c>
      <c r="Q38" s="42">
        <v>0.15</v>
      </c>
      <c r="R38" s="42" t="s">
        <v>13</v>
      </c>
      <c r="S38" s="42">
        <v>0.14000000000000001</v>
      </c>
      <c r="T38" s="42" t="s">
        <v>13</v>
      </c>
      <c r="U38" s="71">
        <v>0.64</v>
      </c>
      <c r="V38" s="124">
        <v>0</v>
      </c>
      <c r="W38" s="6" t="s">
        <v>44</v>
      </c>
      <c r="X38" s="45">
        <v>120</v>
      </c>
      <c r="Y38" s="5">
        <v>803</v>
      </c>
      <c r="Z38" s="5">
        <v>193</v>
      </c>
      <c r="AA38" s="5">
        <v>0</v>
      </c>
      <c r="AB38" s="5">
        <v>0</v>
      </c>
      <c r="AC38" s="38">
        <v>0</v>
      </c>
      <c r="AD38" s="5">
        <v>0</v>
      </c>
      <c r="AE38" s="42">
        <v>0</v>
      </c>
      <c r="AF38" s="42">
        <v>0</v>
      </c>
      <c r="AG38" s="5">
        <v>0</v>
      </c>
      <c r="AH38" s="5">
        <v>0</v>
      </c>
      <c r="AI38" s="6">
        <v>0</v>
      </c>
    </row>
    <row r="39" spans="2:36" x14ac:dyDescent="0.25">
      <c r="B39" s="4" t="s">
        <v>29</v>
      </c>
      <c r="C39" s="5" t="s">
        <v>11</v>
      </c>
      <c r="D39" s="42"/>
      <c r="E39" s="42">
        <v>0.56000000000000005</v>
      </c>
      <c r="F39" s="42" t="s">
        <v>12</v>
      </c>
      <c r="G39" s="42">
        <v>0.11</v>
      </c>
      <c r="H39" s="42"/>
      <c r="I39" s="42">
        <v>0.64</v>
      </c>
      <c r="J39" s="42"/>
      <c r="K39" s="42">
        <v>0.18</v>
      </c>
      <c r="L39" s="42"/>
      <c r="M39" s="42">
        <v>0.16</v>
      </c>
      <c r="N39" s="42"/>
      <c r="O39" s="42">
        <v>0.43</v>
      </c>
      <c r="P39" s="42"/>
      <c r="Q39" s="42">
        <v>0.18</v>
      </c>
      <c r="R39" s="42"/>
      <c r="S39" s="42">
        <v>0.14000000000000001</v>
      </c>
      <c r="T39" s="42" t="s">
        <v>12</v>
      </c>
      <c r="U39" s="71">
        <v>0.13</v>
      </c>
      <c r="V39" s="124">
        <v>100</v>
      </c>
      <c r="W39" s="6">
        <f t="shared" si="1"/>
        <v>0.18</v>
      </c>
      <c r="X39" s="45">
        <v>6.8</v>
      </c>
      <c r="Y39" s="5">
        <v>79.7</v>
      </c>
      <c r="Z39" s="5">
        <v>19.100000000000001</v>
      </c>
      <c r="AA39" s="46">
        <v>4.7779171894604767E-2</v>
      </c>
      <c r="AB39" s="46">
        <v>9.3851944792973652E-3</v>
      </c>
      <c r="AC39" s="39">
        <v>5.4604767879548308E-2</v>
      </c>
      <c r="AD39" s="46">
        <v>1.535759096612296E-2</v>
      </c>
      <c r="AE39" s="108">
        <v>1.3651191969887077E-2</v>
      </c>
      <c r="AF39" s="108">
        <v>3.6687578419071519E-2</v>
      </c>
      <c r="AG39" s="46">
        <v>1.535759096612296E-2</v>
      </c>
      <c r="AH39" s="46">
        <v>1.1944792973651192E-2</v>
      </c>
      <c r="AI39" s="47">
        <v>1.109159347553325E-2</v>
      </c>
    </row>
    <row r="40" spans="2:36" x14ac:dyDescent="0.25">
      <c r="B40" s="8" t="s">
        <v>30</v>
      </c>
      <c r="C40" s="9" t="s">
        <v>18</v>
      </c>
      <c r="D40" s="70"/>
      <c r="E40" s="70">
        <v>0.81</v>
      </c>
      <c r="F40" s="70" t="s">
        <v>12</v>
      </c>
      <c r="G40" s="73">
        <v>0.2</v>
      </c>
      <c r="H40" s="70"/>
      <c r="I40" s="70">
        <v>1.3</v>
      </c>
      <c r="J40" s="70" t="s">
        <v>12</v>
      </c>
      <c r="K40" s="70">
        <v>0.28999999999999998</v>
      </c>
      <c r="L40" s="70" t="s">
        <v>12</v>
      </c>
      <c r="M40" s="70">
        <v>0.18</v>
      </c>
      <c r="N40" s="70" t="s">
        <v>12</v>
      </c>
      <c r="O40" s="70">
        <v>0.11</v>
      </c>
      <c r="P40" s="70" t="s">
        <v>12</v>
      </c>
      <c r="Q40" s="70">
        <v>0.28999999999999998</v>
      </c>
      <c r="R40" s="70" t="s">
        <v>12</v>
      </c>
      <c r="S40" s="70">
        <v>5.8000000000000003E-2</v>
      </c>
      <c r="T40" s="70" t="s">
        <v>12</v>
      </c>
      <c r="U40" s="74">
        <v>0.15</v>
      </c>
      <c r="V40" s="125">
        <v>100</v>
      </c>
      <c r="W40" s="62" t="s">
        <v>45</v>
      </c>
      <c r="X40" s="45">
        <v>2.1</v>
      </c>
      <c r="Y40" s="5">
        <v>42</v>
      </c>
      <c r="Z40" s="5">
        <v>10.1</v>
      </c>
      <c r="AA40" s="46">
        <v>4.0500000000000008E-2</v>
      </c>
      <c r="AB40" s="46">
        <v>0.01</v>
      </c>
      <c r="AC40" s="39">
        <v>6.5000000000000016E-2</v>
      </c>
      <c r="AD40" s="46">
        <v>1.4499999999999999E-2</v>
      </c>
      <c r="AE40" s="108">
        <v>8.9999999999999993E-3</v>
      </c>
      <c r="AF40" s="108">
        <v>5.5000000000000005E-3</v>
      </c>
      <c r="AG40" s="46">
        <v>1.4499999999999999E-2</v>
      </c>
      <c r="AH40" s="46">
        <v>2.9000000000000002E-3</v>
      </c>
      <c r="AI40" s="47">
        <v>7.4999999999999997E-3</v>
      </c>
    </row>
    <row r="41" spans="2:36" ht="17.25" x14ac:dyDescent="0.3">
      <c r="B41" s="11" t="s">
        <v>31</v>
      </c>
      <c r="C41" s="11"/>
      <c r="D41" s="70"/>
      <c r="E41" s="75">
        <f>SUM(E27:E37,E39:E40)</f>
        <v>7.3170000000000019</v>
      </c>
      <c r="F41" s="76"/>
      <c r="G41" s="75">
        <f>SUM(G27,G31:G32,G34:G37,G39:G40)</f>
        <v>1.62</v>
      </c>
      <c r="H41" s="75"/>
      <c r="I41" s="75">
        <f>SUM(I28:I32,I34:I37,I39:I40)</f>
        <v>9.4600000000000009</v>
      </c>
      <c r="J41" s="76"/>
      <c r="K41" s="75">
        <f>SUM(K29:K37,K39:K40)</f>
        <v>2.0439999999999996</v>
      </c>
      <c r="L41" s="75"/>
      <c r="M41" s="75">
        <f>SUM(M30:M32,M34,M36:M37,M39:M40)</f>
        <v>1.252</v>
      </c>
      <c r="N41" s="75"/>
      <c r="O41" s="75">
        <f>SUM(O28:O32,O34,O35:O37,O39:O40)</f>
        <v>2.5609999999999999</v>
      </c>
      <c r="P41" s="75"/>
      <c r="Q41" s="75">
        <f>SUM(Q29:Q32,Q34:Q37,Q39:Q40)</f>
        <v>2.5850000000000004</v>
      </c>
      <c r="R41" s="76"/>
      <c r="S41" s="76">
        <f>SUM(S27,S30:S37,S39:S40)</f>
        <v>19.963000000000001</v>
      </c>
      <c r="T41" s="76"/>
      <c r="U41" s="77">
        <f>SUM(U30:U34,U36:U37,U39:U40)</f>
        <v>1.9</v>
      </c>
      <c r="V41" s="77"/>
      <c r="W41" s="61">
        <f t="shared" si="1"/>
        <v>2.5609999999999999</v>
      </c>
      <c r="X41" s="48"/>
      <c r="Y41" s="34"/>
      <c r="Z41" s="34"/>
      <c r="AA41" s="41">
        <v>3.4825683592864256</v>
      </c>
      <c r="AB41" s="16">
        <v>0.79667600651779202</v>
      </c>
      <c r="AC41" s="64">
        <v>4.4732997687681362</v>
      </c>
      <c r="AD41" s="41">
        <v>1.1807404286708685</v>
      </c>
      <c r="AE41" s="111">
        <v>0.27660523260321407</v>
      </c>
      <c r="AF41" s="111">
        <v>0.91927546323289366</v>
      </c>
      <c r="AG41" s="16">
        <v>1.4727558912725764</v>
      </c>
      <c r="AH41" s="16">
        <v>0.55754257556469478</v>
      </c>
      <c r="AI41" s="50">
        <v>0.42791785815539962</v>
      </c>
    </row>
    <row r="42" spans="2:36" ht="15" customHeight="1" x14ac:dyDescent="0.25">
      <c r="B42" s="82" t="s">
        <v>35</v>
      </c>
      <c r="C42" s="82" t="s">
        <v>3</v>
      </c>
      <c r="D42" s="102" t="s">
        <v>4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118" t="s">
        <v>73</v>
      </c>
      <c r="W42" s="94" t="s">
        <v>41</v>
      </c>
      <c r="X42" s="87" t="s">
        <v>5</v>
      </c>
      <c r="Y42" s="89" t="s">
        <v>6</v>
      </c>
      <c r="Z42" s="89"/>
      <c r="AA42" s="99" t="s">
        <v>36</v>
      </c>
      <c r="AB42" s="99"/>
      <c r="AC42" s="99"/>
      <c r="AD42" s="99"/>
      <c r="AE42" s="99"/>
      <c r="AF42" s="99"/>
      <c r="AG42" s="99"/>
      <c r="AH42" s="99"/>
      <c r="AI42" s="100"/>
    </row>
    <row r="43" spans="2:36" s="18" customFormat="1" ht="15.75" thickBot="1" x14ac:dyDescent="0.3">
      <c r="B43" s="84"/>
      <c r="C43" s="84"/>
      <c r="D43" s="101">
        <v>40258</v>
      </c>
      <c r="E43" s="101"/>
      <c r="F43" s="101">
        <v>40447</v>
      </c>
      <c r="G43" s="101"/>
      <c r="H43" s="101">
        <v>40486</v>
      </c>
      <c r="I43" s="101"/>
      <c r="J43" s="101">
        <v>40602</v>
      </c>
      <c r="K43" s="101"/>
      <c r="L43" s="101">
        <v>40792</v>
      </c>
      <c r="M43" s="101"/>
      <c r="N43" s="101">
        <v>40806</v>
      </c>
      <c r="O43" s="101"/>
      <c r="P43" s="101">
        <v>40826</v>
      </c>
      <c r="Q43" s="101"/>
      <c r="R43" s="101">
        <v>40875</v>
      </c>
      <c r="S43" s="101"/>
      <c r="T43" s="101">
        <v>40919</v>
      </c>
      <c r="U43" s="104"/>
      <c r="V43" s="120"/>
      <c r="W43" s="96"/>
      <c r="X43" s="88"/>
      <c r="Y43" s="2" t="s">
        <v>8</v>
      </c>
      <c r="Z43" s="2" t="s">
        <v>9</v>
      </c>
      <c r="AA43" s="17">
        <v>40258</v>
      </c>
      <c r="AB43" s="17">
        <v>40447</v>
      </c>
      <c r="AC43" s="17">
        <v>40486</v>
      </c>
      <c r="AD43" s="17">
        <v>40602</v>
      </c>
      <c r="AE43" s="112">
        <v>40792</v>
      </c>
      <c r="AF43" s="112">
        <v>40806</v>
      </c>
      <c r="AG43" s="17">
        <v>40826</v>
      </c>
      <c r="AH43" s="17">
        <v>40875</v>
      </c>
      <c r="AI43" s="51">
        <v>40919</v>
      </c>
      <c r="AJ43"/>
    </row>
    <row r="44" spans="2:36" ht="15" customHeight="1" x14ac:dyDescent="0.25">
      <c r="B44" s="4" t="s">
        <v>10</v>
      </c>
      <c r="C44" s="5" t="s">
        <v>11</v>
      </c>
      <c r="D44" s="42" t="s">
        <v>13</v>
      </c>
      <c r="E44" s="42">
        <v>0.02</v>
      </c>
      <c r="F44" s="42" t="s">
        <v>13</v>
      </c>
      <c r="G44" s="42">
        <v>2.1000000000000001E-2</v>
      </c>
      <c r="H44" s="42" t="s">
        <v>13</v>
      </c>
      <c r="I44" s="42">
        <v>2.1999999999999999E-2</v>
      </c>
      <c r="J44" s="42" t="s">
        <v>12</v>
      </c>
      <c r="K44" s="42">
        <v>3.1E-2</v>
      </c>
      <c r="L44" s="42" t="s">
        <v>13</v>
      </c>
      <c r="M44" s="42">
        <v>2.1000000000000001E-2</v>
      </c>
      <c r="N44" s="42" t="s">
        <v>13</v>
      </c>
      <c r="O44" s="42">
        <v>2.1999999999999999E-2</v>
      </c>
      <c r="P44" s="42"/>
      <c r="Q44" s="42" t="s">
        <v>19</v>
      </c>
      <c r="R44" s="42" t="s">
        <v>13</v>
      </c>
      <c r="S44" s="42">
        <v>9.2999999999999999E-2</v>
      </c>
      <c r="T44" s="42" t="s">
        <v>13</v>
      </c>
      <c r="U44" s="71">
        <v>9.5000000000000001E-2</v>
      </c>
      <c r="V44" s="71">
        <v>12.5</v>
      </c>
      <c r="W44" s="6" t="s">
        <v>42</v>
      </c>
      <c r="X44" s="45">
        <v>14</v>
      </c>
      <c r="Y44" s="5">
        <v>164</v>
      </c>
      <c r="Z44" s="5">
        <v>39.299999999999997</v>
      </c>
      <c r="AA44" s="5">
        <v>0</v>
      </c>
      <c r="AB44" s="5">
        <v>0</v>
      </c>
      <c r="AC44" s="7">
        <v>0</v>
      </c>
      <c r="AD44" s="43">
        <v>2.6463414634146343E-3</v>
      </c>
      <c r="AE44" s="42">
        <v>0</v>
      </c>
      <c r="AF44" s="42">
        <v>0</v>
      </c>
      <c r="AG44" s="5" t="s">
        <v>19</v>
      </c>
      <c r="AH44" s="5">
        <v>0</v>
      </c>
      <c r="AI44" s="6">
        <v>0</v>
      </c>
    </row>
    <row r="45" spans="2:36" x14ac:dyDescent="0.25">
      <c r="B45" s="4" t="s">
        <v>14</v>
      </c>
      <c r="C45" s="5" t="s">
        <v>11</v>
      </c>
      <c r="D45" s="42" t="s">
        <v>13</v>
      </c>
      <c r="E45" s="42">
        <v>0.11</v>
      </c>
      <c r="F45" s="42" t="s">
        <v>13</v>
      </c>
      <c r="G45" s="42">
        <v>0.13</v>
      </c>
      <c r="H45" s="42" t="s">
        <v>13</v>
      </c>
      <c r="I45" s="42">
        <v>0.14000000000000001</v>
      </c>
      <c r="J45" s="42" t="s">
        <v>13</v>
      </c>
      <c r="K45" s="42">
        <v>0.13</v>
      </c>
      <c r="L45" s="42" t="s">
        <v>13</v>
      </c>
      <c r="M45" s="42">
        <v>0.13</v>
      </c>
      <c r="N45" s="42" t="s">
        <v>13</v>
      </c>
      <c r="O45" s="42">
        <v>0.13</v>
      </c>
      <c r="P45" s="42"/>
      <c r="Q45" s="42" t="s">
        <v>19</v>
      </c>
      <c r="R45" s="42" t="s">
        <v>13</v>
      </c>
      <c r="S45" s="42">
        <v>0.56999999999999995</v>
      </c>
      <c r="T45" s="42" t="s">
        <v>13</v>
      </c>
      <c r="U45" s="71">
        <v>0.57999999999999996</v>
      </c>
      <c r="V45" s="71">
        <v>0</v>
      </c>
      <c r="W45" s="6" t="s">
        <v>43</v>
      </c>
      <c r="X45" s="45">
        <v>1</v>
      </c>
      <c r="Y45" s="5">
        <v>232</v>
      </c>
      <c r="Z45" s="5">
        <v>55.8</v>
      </c>
      <c r="AA45" s="5">
        <v>0</v>
      </c>
      <c r="AB45" s="5">
        <v>0</v>
      </c>
      <c r="AC45" s="7">
        <v>0</v>
      </c>
      <c r="AD45" s="43">
        <v>0</v>
      </c>
      <c r="AE45" s="42">
        <v>0</v>
      </c>
      <c r="AF45" s="42">
        <v>0</v>
      </c>
      <c r="AG45" s="5" t="s">
        <v>19</v>
      </c>
      <c r="AH45" s="5">
        <v>0</v>
      </c>
      <c r="AI45" s="6">
        <v>0</v>
      </c>
    </row>
    <row r="46" spans="2:36" x14ac:dyDescent="0.25">
      <c r="B46" s="4" t="s">
        <v>15</v>
      </c>
      <c r="C46" s="5" t="s">
        <v>11</v>
      </c>
      <c r="D46" s="42"/>
      <c r="E46" s="42">
        <v>1.7</v>
      </c>
      <c r="F46" s="42"/>
      <c r="G46" s="42">
        <v>1.5</v>
      </c>
      <c r="H46" s="42" t="s">
        <v>13</v>
      </c>
      <c r="I46" s="42">
        <v>0.21</v>
      </c>
      <c r="J46" s="42" t="s">
        <v>13</v>
      </c>
      <c r="K46" s="42">
        <v>0.2</v>
      </c>
      <c r="L46" s="42" t="s">
        <v>13</v>
      </c>
      <c r="M46" s="42">
        <v>0.2</v>
      </c>
      <c r="N46" s="42"/>
      <c r="O46" s="78">
        <v>14</v>
      </c>
      <c r="P46" s="42"/>
      <c r="Q46" s="42" t="s">
        <v>19</v>
      </c>
      <c r="R46" s="42"/>
      <c r="S46" s="78">
        <v>29</v>
      </c>
      <c r="T46" s="42" t="s">
        <v>13</v>
      </c>
      <c r="U46" s="71">
        <v>0.89</v>
      </c>
      <c r="V46" s="71">
        <v>50</v>
      </c>
      <c r="W46" s="58">
        <f>MEDIAN(E46,G46,I46,K46,M46,O46,Q46,S46,U46)</f>
        <v>1.1950000000000001</v>
      </c>
      <c r="X46" s="45">
        <v>1</v>
      </c>
      <c r="Y46" s="5">
        <v>1280</v>
      </c>
      <c r="Z46" s="5">
        <v>307</v>
      </c>
      <c r="AA46" s="46">
        <v>1.3281249999999999E-3</v>
      </c>
      <c r="AB46" s="46">
        <v>1.171875E-3</v>
      </c>
      <c r="AC46" s="7">
        <v>0</v>
      </c>
      <c r="AD46" s="7">
        <v>0</v>
      </c>
      <c r="AE46" s="42">
        <v>0</v>
      </c>
      <c r="AF46" s="108">
        <v>1.0937499999999999E-2</v>
      </c>
      <c r="AG46" s="5" t="s">
        <v>19</v>
      </c>
      <c r="AH46" s="46">
        <v>2.2656249999999999E-2</v>
      </c>
      <c r="AI46" s="6">
        <v>0</v>
      </c>
    </row>
    <row r="47" spans="2:36" x14ac:dyDescent="0.25">
      <c r="B47" s="4" t="s">
        <v>16</v>
      </c>
      <c r="C47" s="5" t="s">
        <v>11</v>
      </c>
      <c r="D47" s="42"/>
      <c r="E47" s="42">
        <v>6.0999999999999999E-2</v>
      </c>
      <c r="F47" s="42" t="s">
        <v>12</v>
      </c>
      <c r="G47" s="42">
        <v>2.1999999999999999E-2</v>
      </c>
      <c r="H47" s="42" t="s">
        <v>12</v>
      </c>
      <c r="I47" s="42">
        <v>4.3999999999999997E-2</v>
      </c>
      <c r="J47" s="42" t="s">
        <v>13</v>
      </c>
      <c r="K47" s="42">
        <v>6.7999999999999996E-3</v>
      </c>
      <c r="L47" s="42" t="s">
        <v>12</v>
      </c>
      <c r="M47" s="42">
        <v>2.5000000000000001E-2</v>
      </c>
      <c r="N47" s="42" t="s">
        <v>13</v>
      </c>
      <c r="O47" s="42">
        <v>7.0000000000000001E-3</v>
      </c>
      <c r="P47" s="42"/>
      <c r="Q47" s="42" t="s">
        <v>19</v>
      </c>
      <c r="R47" s="42" t="s">
        <v>13</v>
      </c>
      <c r="S47" s="42">
        <v>2.9000000000000001E-2</v>
      </c>
      <c r="T47" s="42" t="s">
        <v>12</v>
      </c>
      <c r="U47" s="71">
        <v>0.12</v>
      </c>
      <c r="V47" s="71">
        <v>62.5</v>
      </c>
      <c r="W47" s="6" t="s">
        <v>54</v>
      </c>
      <c r="X47" s="45">
        <v>1</v>
      </c>
      <c r="Y47" s="5">
        <v>86.1</v>
      </c>
      <c r="Z47" s="5">
        <v>20.7</v>
      </c>
      <c r="AA47" s="46">
        <v>7.0847851335656214E-4</v>
      </c>
      <c r="AB47" s="46">
        <v>2.5551684088269454E-4</v>
      </c>
      <c r="AC47" s="39">
        <v>5.1103368176538908E-4</v>
      </c>
      <c r="AD47" s="7">
        <v>0</v>
      </c>
      <c r="AE47" s="42">
        <v>0</v>
      </c>
      <c r="AF47" s="42">
        <v>0</v>
      </c>
      <c r="AG47" s="5" t="s">
        <v>19</v>
      </c>
      <c r="AH47" s="5">
        <v>0</v>
      </c>
      <c r="AI47" s="47">
        <v>1.3937282229965157E-3</v>
      </c>
    </row>
    <row r="48" spans="2:36" x14ac:dyDescent="0.25">
      <c r="B48" s="4" t="s">
        <v>17</v>
      </c>
      <c r="C48" s="5" t="s">
        <v>18</v>
      </c>
      <c r="D48" s="42"/>
      <c r="E48" s="42">
        <v>0.42</v>
      </c>
      <c r="F48" s="42"/>
      <c r="G48" s="42">
        <v>0.23</v>
      </c>
      <c r="H48" s="42"/>
      <c r="I48" s="42">
        <v>0.39</v>
      </c>
      <c r="J48" s="42"/>
      <c r="K48" s="42">
        <v>0.92</v>
      </c>
      <c r="L48" s="42"/>
      <c r="M48" s="42">
        <v>0.28999999999999998</v>
      </c>
      <c r="N48" s="42" t="s">
        <v>12</v>
      </c>
      <c r="O48" s="42">
        <v>0.14000000000000001</v>
      </c>
      <c r="P48" s="42"/>
      <c r="Q48" s="42" t="s">
        <v>19</v>
      </c>
      <c r="R48" s="42"/>
      <c r="S48" s="78">
        <v>1</v>
      </c>
      <c r="T48" s="42" t="s">
        <v>12</v>
      </c>
      <c r="U48" s="71">
        <v>0.63</v>
      </c>
      <c r="V48" s="71">
        <v>100</v>
      </c>
      <c r="W48" s="62">
        <f>MEDIAN(E48,G48,I48,K48,M48,O48,Q48,S48,U48)</f>
        <v>0.40500000000000003</v>
      </c>
      <c r="X48" s="45">
        <v>1</v>
      </c>
      <c r="Y48" s="5">
        <v>9.2799999999999994</v>
      </c>
      <c r="Z48" s="5">
        <v>2.23</v>
      </c>
      <c r="AA48" s="46">
        <v>4.5258620689655173E-2</v>
      </c>
      <c r="AB48" s="46">
        <v>2.4784482758620694E-2</v>
      </c>
      <c r="AC48" s="39">
        <v>4.2025862068965525E-2</v>
      </c>
      <c r="AD48" s="43">
        <v>9.9137931034482776E-2</v>
      </c>
      <c r="AE48" s="108">
        <v>3.125E-2</v>
      </c>
      <c r="AF48" s="108">
        <v>1.5086206896551727E-2</v>
      </c>
      <c r="AG48" s="5" t="s">
        <v>19</v>
      </c>
      <c r="AH48" s="46">
        <v>0.10775862068965518</v>
      </c>
      <c r="AI48" s="47">
        <v>6.7887931034482762E-2</v>
      </c>
    </row>
    <row r="49" spans="2:36" x14ac:dyDescent="0.25">
      <c r="B49" s="4" t="s">
        <v>20</v>
      </c>
      <c r="C49" s="5" t="s">
        <v>18</v>
      </c>
      <c r="D49" s="42"/>
      <c r="E49" s="42">
        <v>1.2</v>
      </c>
      <c r="F49" s="42"/>
      <c r="G49" s="42">
        <v>0.43</v>
      </c>
      <c r="H49" s="42"/>
      <c r="I49" s="42">
        <v>0.68</v>
      </c>
      <c r="J49" s="42"/>
      <c r="K49" s="42">
        <v>1.6</v>
      </c>
      <c r="L49" s="42"/>
      <c r="M49" s="42">
        <v>0.53</v>
      </c>
      <c r="N49" s="42"/>
      <c r="O49" s="42">
        <v>0.23</v>
      </c>
      <c r="P49" s="42"/>
      <c r="Q49" s="42" t="s">
        <v>19</v>
      </c>
      <c r="R49" s="42"/>
      <c r="S49" s="42">
        <v>0.69</v>
      </c>
      <c r="T49" s="42"/>
      <c r="U49" s="71">
        <v>1.3</v>
      </c>
      <c r="V49" s="71">
        <v>100</v>
      </c>
      <c r="W49" s="62">
        <f>MEDIAN(E49,G49,I49,K49,M49,O49,Q49,S49,U49)</f>
        <v>0.68500000000000005</v>
      </c>
      <c r="X49" s="45">
        <v>1</v>
      </c>
      <c r="Y49" s="5">
        <v>3.98</v>
      </c>
      <c r="Z49" s="5">
        <v>0.95699999999999996</v>
      </c>
      <c r="AA49" s="46">
        <v>0.30150753768844218</v>
      </c>
      <c r="AB49" s="46">
        <v>0.10804020100502512</v>
      </c>
      <c r="AC49" s="39">
        <v>0.17085427135678394</v>
      </c>
      <c r="AD49" s="43">
        <v>0.4020100502512563</v>
      </c>
      <c r="AE49" s="108">
        <v>0.13316582914572864</v>
      </c>
      <c r="AF49" s="108">
        <v>5.7788944723618091E-2</v>
      </c>
      <c r="AG49" s="5" t="s">
        <v>19</v>
      </c>
      <c r="AH49" s="46">
        <v>0.17336683417085424</v>
      </c>
      <c r="AI49" s="47">
        <v>0.32663316582914576</v>
      </c>
    </row>
    <row r="50" spans="2:36" x14ac:dyDescent="0.25">
      <c r="B50" s="4" t="s">
        <v>21</v>
      </c>
      <c r="C50" s="5" t="s">
        <v>18</v>
      </c>
      <c r="D50" s="42"/>
      <c r="E50" s="42">
        <v>1.4</v>
      </c>
      <c r="F50" s="42"/>
      <c r="G50" s="42">
        <v>0.93</v>
      </c>
      <c r="H50" s="42"/>
      <c r="I50" s="42">
        <v>1.2</v>
      </c>
      <c r="J50" s="42"/>
      <c r="K50" s="42">
        <v>2.2000000000000002</v>
      </c>
      <c r="L50" s="42"/>
      <c r="M50" s="42">
        <v>1.3</v>
      </c>
      <c r="N50" s="42"/>
      <c r="O50" s="42">
        <v>0.64</v>
      </c>
      <c r="P50" s="42"/>
      <c r="Q50" s="42" t="s">
        <v>19</v>
      </c>
      <c r="R50" s="42"/>
      <c r="S50" s="42">
        <v>1.3</v>
      </c>
      <c r="T50" s="42"/>
      <c r="U50" s="71">
        <v>1.6</v>
      </c>
      <c r="V50" s="71">
        <v>100</v>
      </c>
      <c r="W50" s="6">
        <f>MEDIAN(E50,G50,I50,K50,M50,O50,Q50,S50,U50)</f>
        <v>1.3</v>
      </c>
      <c r="X50" s="45">
        <v>1</v>
      </c>
      <c r="Y50" s="5">
        <v>2.82</v>
      </c>
      <c r="Z50" s="5">
        <v>0.67700000000000005</v>
      </c>
      <c r="AA50" s="46">
        <v>0.49645390070921985</v>
      </c>
      <c r="AB50" s="46">
        <v>0.32978723404255322</v>
      </c>
      <c r="AC50" s="39">
        <v>0.42553191489361702</v>
      </c>
      <c r="AD50" s="43">
        <v>0.78014184397163133</v>
      </c>
      <c r="AE50" s="108">
        <v>0.46099290780141849</v>
      </c>
      <c r="AF50" s="108">
        <v>0.2269503546099291</v>
      </c>
      <c r="AG50" s="5" t="s">
        <v>19</v>
      </c>
      <c r="AH50" s="46">
        <v>0.46099290780141849</v>
      </c>
      <c r="AI50" s="47">
        <v>0.56737588652482274</v>
      </c>
    </row>
    <row r="51" spans="2:36" x14ac:dyDescent="0.25">
      <c r="B51" s="4" t="s">
        <v>22</v>
      </c>
      <c r="C51" s="5" t="s">
        <v>18</v>
      </c>
      <c r="D51" s="42"/>
      <c r="E51" s="42">
        <v>1.3</v>
      </c>
      <c r="F51" s="42"/>
      <c r="G51" s="42">
        <v>0.82</v>
      </c>
      <c r="H51" s="42"/>
      <c r="I51" s="42">
        <v>1.1000000000000001</v>
      </c>
      <c r="J51" s="42"/>
      <c r="K51" s="42">
        <v>2.2000000000000002</v>
      </c>
      <c r="L51" s="42"/>
      <c r="M51" s="42">
        <v>1.3</v>
      </c>
      <c r="N51" s="42"/>
      <c r="O51" s="42">
        <v>0.48</v>
      </c>
      <c r="P51" s="42"/>
      <c r="Q51" s="42" t="s">
        <v>19</v>
      </c>
      <c r="R51" s="42"/>
      <c r="S51" s="78">
        <v>1</v>
      </c>
      <c r="T51" s="42" t="s">
        <v>12</v>
      </c>
      <c r="U51" s="71">
        <v>0.83</v>
      </c>
      <c r="V51" s="71">
        <v>100</v>
      </c>
      <c r="W51" s="6">
        <f>MEDIAN(E51,G51,I51,K51,M51,O51,S51,U51)</f>
        <v>1.05</v>
      </c>
      <c r="X51" s="45">
        <v>1</v>
      </c>
      <c r="Y51" s="5">
        <v>1.83</v>
      </c>
      <c r="Z51" s="5">
        <v>0.439</v>
      </c>
      <c r="AA51" s="46">
        <v>0.7103825136612022</v>
      </c>
      <c r="AB51" s="46">
        <v>0.44808743169398901</v>
      </c>
      <c r="AC51" s="39">
        <v>0.60109289617486339</v>
      </c>
      <c r="AD51" s="43">
        <v>1.2021857923497268</v>
      </c>
      <c r="AE51" s="108">
        <v>0.7103825136612022</v>
      </c>
      <c r="AF51" s="108">
        <v>0.26229508196721307</v>
      </c>
      <c r="AG51" s="5" t="s">
        <v>19</v>
      </c>
      <c r="AH51" s="46">
        <v>0.54644808743169393</v>
      </c>
      <c r="AI51" s="47">
        <v>0.45355191256830596</v>
      </c>
    </row>
    <row r="52" spans="2:36" x14ac:dyDescent="0.25">
      <c r="B52" s="4" t="s">
        <v>23</v>
      </c>
      <c r="C52" s="5" t="s">
        <v>18</v>
      </c>
      <c r="D52" s="42"/>
      <c r="E52" s="42">
        <v>0.71</v>
      </c>
      <c r="F52" s="42"/>
      <c r="G52" s="42">
        <v>0.22</v>
      </c>
      <c r="H52" s="42"/>
      <c r="I52" s="42">
        <v>0.51</v>
      </c>
      <c r="J52" s="42"/>
      <c r="K52" s="42">
        <v>0.94</v>
      </c>
      <c r="L52" s="42"/>
      <c r="M52" s="42">
        <v>0.65</v>
      </c>
      <c r="N52" s="42"/>
      <c r="O52" s="42">
        <v>0.25</v>
      </c>
      <c r="P52" s="42"/>
      <c r="Q52" s="42" t="s">
        <v>19</v>
      </c>
      <c r="R52" s="42"/>
      <c r="S52" s="42">
        <v>0.51</v>
      </c>
      <c r="T52" s="42"/>
      <c r="U52" s="71">
        <v>0.97</v>
      </c>
      <c r="V52" s="71">
        <v>100</v>
      </c>
      <c r="W52" s="6">
        <f>MEDIAN(E52,G52,I52,K52,M52,O52,S52,U52)</f>
        <v>0.58000000000000007</v>
      </c>
      <c r="X52" s="45">
        <v>1</v>
      </c>
      <c r="Y52" s="5">
        <v>2.67</v>
      </c>
      <c r="Z52" s="5">
        <v>0.64200000000000002</v>
      </c>
      <c r="AA52" s="46">
        <v>0.26591760299625467</v>
      </c>
      <c r="AB52" s="46">
        <v>8.2397003745318359E-2</v>
      </c>
      <c r="AC52" s="39">
        <v>0.19101123595505617</v>
      </c>
      <c r="AD52" s="43">
        <v>0.35205992509363293</v>
      </c>
      <c r="AE52" s="108">
        <v>0.24344569288389514</v>
      </c>
      <c r="AF52" s="108">
        <v>9.3632958801498134E-2</v>
      </c>
      <c r="AG52" s="5" t="s">
        <v>19</v>
      </c>
      <c r="AH52" s="46">
        <v>0.19101123595505617</v>
      </c>
      <c r="AI52" s="47">
        <v>0.36329588014981273</v>
      </c>
    </row>
    <row r="53" spans="2:36" x14ac:dyDescent="0.25">
      <c r="B53" s="4" t="s">
        <v>24</v>
      </c>
      <c r="C53" s="5" t="s">
        <v>18</v>
      </c>
      <c r="D53" s="42"/>
      <c r="E53" s="42">
        <v>1.3</v>
      </c>
      <c r="F53" s="42"/>
      <c r="G53" s="42">
        <v>0.82</v>
      </c>
      <c r="H53" s="42"/>
      <c r="I53" s="42">
        <v>1.1000000000000001</v>
      </c>
      <c r="J53" s="42"/>
      <c r="K53" s="42">
        <v>2.2000000000000002</v>
      </c>
      <c r="L53" s="42"/>
      <c r="M53" s="42">
        <v>1.2</v>
      </c>
      <c r="N53" s="42"/>
      <c r="O53" s="42">
        <v>0.37</v>
      </c>
      <c r="P53" s="42"/>
      <c r="Q53" s="42" t="s">
        <v>19</v>
      </c>
      <c r="R53" s="42"/>
      <c r="S53" s="42">
        <v>0.85</v>
      </c>
      <c r="T53" s="42"/>
      <c r="U53" s="71">
        <v>1.3</v>
      </c>
      <c r="V53" s="71">
        <v>100</v>
      </c>
      <c r="W53" s="58">
        <f>MEDIAN(E53,G53,I53,K53,M53,O53,Q53,S53,U53)</f>
        <v>1.1499999999999999</v>
      </c>
      <c r="X53" s="45">
        <v>1</v>
      </c>
      <c r="Y53" s="5">
        <v>8.49</v>
      </c>
      <c r="Z53" s="5">
        <v>2.04</v>
      </c>
      <c r="AA53" s="46">
        <v>0.15312131919905772</v>
      </c>
      <c r="AB53" s="46">
        <v>9.6584216725559474E-2</v>
      </c>
      <c r="AC53" s="39">
        <v>0.12956419316843346</v>
      </c>
      <c r="AD53" s="43">
        <v>0.25912838633686691</v>
      </c>
      <c r="AE53" s="108">
        <v>0.14134275618374559</v>
      </c>
      <c r="AF53" s="108">
        <v>4.3580683156654886E-2</v>
      </c>
      <c r="AG53" s="5" t="s">
        <v>19</v>
      </c>
      <c r="AH53" s="46">
        <v>0.10011778563015311</v>
      </c>
      <c r="AI53" s="47">
        <v>0.15312131919905772</v>
      </c>
    </row>
    <row r="54" spans="2:36" x14ac:dyDescent="0.25">
      <c r="B54" s="4" t="s">
        <v>25</v>
      </c>
      <c r="C54" s="5" t="s">
        <v>18</v>
      </c>
      <c r="D54" s="42" t="s">
        <v>12</v>
      </c>
      <c r="E54" s="42">
        <v>0.32</v>
      </c>
      <c r="F54" s="42"/>
      <c r="G54" s="42">
        <v>0.6</v>
      </c>
      <c r="H54" s="42"/>
      <c r="I54" s="42">
        <v>0.65</v>
      </c>
      <c r="J54" s="42"/>
      <c r="K54" s="42">
        <v>1.5</v>
      </c>
      <c r="L54" s="42"/>
      <c r="M54" s="42">
        <v>0.64</v>
      </c>
      <c r="N54" s="42" t="s">
        <v>12</v>
      </c>
      <c r="O54" s="42">
        <v>0.22</v>
      </c>
      <c r="P54" s="42"/>
      <c r="Q54" s="42" t="s">
        <v>19</v>
      </c>
      <c r="R54" s="42" t="s">
        <v>12</v>
      </c>
      <c r="S54" s="42">
        <v>0.59</v>
      </c>
      <c r="T54" s="42" t="s">
        <v>13</v>
      </c>
      <c r="U54" s="71">
        <v>4.7E-2</v>
      </c>
      <c r="V54" s="71">
        <v>87.5</v>
      </c>
      <c r="W54" s="6">
        <f>MEDIAN(E54,G54,I54,K54,M54,O54,Q54,S54,U54)</f>
        <v>0.59499999999999997</v>
      </c>
      <c r="X54" s="45">
        <v>5</v>
      </c>
      <c r="Y54" s="5">
        <v>1.17</v>
      </c>
      <c r="Z54" s="5">
        <v>0.28199999999999997</v>
      </c>
      <c r="AA54" s="46">
        <v>1.3675213675213678</v>
      </c>
      <c r="AB54" s="46">
        <v>2.5641025641025643</v>
      </c>
      <c r="AC54" s="39">
        <v>2.7777777777777781</v>
      </c>
      <c r="AD54" s="43">
        <v>6.4102564102564106</v>
      </c>
      <c r="AE54" s="108">
        <v>2.7350427350427355</v>
      </c>
      <c r="AF54" s="108">
        <v>0.94017094017094027</v>
      </c>
      <c r="AG54" s="5" t="s">
        <v>19</v>
      </c>
      <c r="AH54" s="46">
        <v>2.5213675213675213</v>
      </c>
      <c r="AI54" s="6">
        <v>0</v>
      </c>
    </row>
    <row r="55" spans="2:36" x14ac:dyDescent="0.25">
      <c r="B55" s="4" t="s">
        <v>26</v>
      </c>
      <c r="C55" s="5" t="s">
        <v>18</v>
      </c>
      <c r="D55" s="42"/>
      <c r="E55" s="42">
        <v>2.5</v>
      </c>
      <c r="F55" s="42"/>
      <c r="G55" s="42">
        <v>1.6</v>
      </c>
      <c r="H55" s="42"/>
      <c r="I55" s="42">
        <v>2.2000000000000002</v>
      </c>
      <c r="J55" s="42"/>
      <c r="K55" s="42">
        <v>3.5</v>
      </c>
      <c r="L55" s="42"/>
      <c r="M55" s="42">
        <v>2.1</v>
      </c>
      <c r="N55" s="42"/>
      <c r="O55" s="42">
        <v>0.76</v>
      </c>
      <c r="P55" s="42"/>
      <c r="Q55" s="42" t="s">
        <v>19</v>
      </c>
      <c r="R55" s="42"/>
      <c r="S55" s="78">
        <v>2</v>
      </c>
      <c r="T55" s="42"/>
      <c r="U55" s="71">
        <v>2.8</v>
      </c>
      <c r="V55" s="71">
        <v>100</v>
      </c>
      <c r="W55" s="58">
        <f>MEDIAN(E55,G55,I55,K55,M55,O55,Q55,S55,U55)</f>
        <v>2.1500000000000004</v>
      </c>
      <c r="X55" s="45">
        <v>1</v>
      </c>
      <c r="Y55" s="5">
        <v>229.6</v>
      </c>
      <c r="Z55" s="5">
        <v>7.11</v>
      </c>
      <c r="AA55" s="46">
        <v>1.0888501742160279E-2</v>
      </c>
      <c r="AB55" s="46">
        <v>6.9686411149825793E-3</v>
      </c>
      <c r="AC55" s="39">
        <v>9.5818815331010464E-3</v>
      </c>
      <c r="AD55" s="43">
        <v>1.524390243902439E-2</v>
      </c>
      <c r="AE55" s="108">
        <v>9.1463414634146353E-3</v>
      </c>
      <c r="AF55" s="108">
        <v>3.310104529616725E-3</v>
      </c>
      <c r="AG55" s="5" t="s">
        <v>19</v>
      </c>
      <c r="AH55" s="46">
        <v>8.7108013937282226E-3</v>
      </c>
      <c r="AI55" s="47">
        <v>1.2195121951219511E-2</v>
      </c>
    </row>
    <row r="56" spans="2:36" x14ac:dyDescent="0.25">
      <c r="B56" s="4" t="s">
        <v>27</v>
      </c>
      <c r="C56" s="5" t="s">
        <v>18</v>
      </c>
      <c r="D56" s="42"/>
      <c r="E56" s="78">
        <v>1</v>
      </c>
      <c r="F56" s="42"/>
      <c r="G56" s="42">
        <v>0.62</v>
      </c>
      <c r="H56" s="42"/>
      <c r="I56" s="42">
        <v>0.85</v>
      </c>
      <c r="J56" s="42"/>
      <c r="K56" s="42">
        <v>1.7</v>
      </c>
      <c r="L56" s="42"/>
      <c r="M56" s="42">
        <v>0.88</v>
      </c>
      <c r="N56" s="42"/>
      <c r="O56" s="42">
        <v>0.35</v>
      </c>
      <c r="P56" s="42"/>
      <c r="Q56" s="42" t="s">
        <v>19</v>
      </c>
      <c r="R56" s="42"/>
      <c r="S56" s="42">
        <v>0.76</v>
      </c>
      <c r="T56" s="42"/>
      <c r="U56" s="71">
        <v>1.1000000000000001</v>
      </c>
      <c r="V56" s="71">
        <v>100</v>
      </c>
      <c r="W56" s="6">
        <f>MEDIAN(E56,G56,I56,K56,M56,O56,Q56,S56,U56)</f>
        <v>0.86499999999999999</v>
      </c>
      <c r="X56" s="45">
        <v>1</v>
      </c>
      <c r="Y56" s="5">
        <v>1.1399999999999999</v>
      </c>
      <c r="Z56" s="5">
        <v>0.27500000000000002</v>
      </c>
      <c r="AA56" s="46">
        <v>0.87719298245614041</v>
      </c>
      <c r="AB56" s="46">
        <v>0.54385964912280704</v>
      </c>
      <c r="AC56" s="39">
        <v>0.7456140350877194</v>
      </c>
      <c r="AD56" s="43">
        <v>1.4912280701754388</v>
      </c>
      <c r="AE56" s="108">
        <v>0.77192982456140358</v>
      </c>
      <c r="AF56" s="108">
        <v>0.30701754385964913</v>
      </c>
      <c r="AG56" s="5" t="s">
        <v>19</v>
      </c>
      <c r="AH56" s="46">
        <v>0.66666666666666674</v>
      </c>
      <c r="AI56" s="47">
        <v>0.9649122807017545</v>
      </c>
    </row>
    <row r="57" spans="2:36" x14ac:dyDescent="0.25">
      <c r="B57" s="4" t="s">
        <v>28</v>
      </c>
      <c r="C57" s="5" t="s">
        <v>11</v>
      </c>
      <c r="D57" s="42" t="s">
        <v>13</v>
      </c>
      <c r="E57" s="42">
        <v>9.8000000000000004E-2</v>
      </c>
      <c r="F57" s="42" t="s">
        <v>13</v>
      </c>
      <c r="G57" s="42">
        <v>0.14000000000000001</v>
      </c>
      <c r="H57" s="42" t="s">
        <v>13</v>
      </c>
      <c r="I57" s="42">
        <v>0.15</v>
      </c>
      <c r="J57" s="42" t="s">
        <v>13</v>
      </c>
      <c r="K57" s="42">
        <v>0.15</v>
      </c>
      <c r="L57" s="42" t="s">
        <v>13</v>
      </c>
      <c r="M57" s="42">
        <v>0.14000000000000001</v>
      </c>
      <c r="N57" s="42" t="s">
        <v>13</v>
      </c>
      <c r="O57" s="42">
        <v>0.15</v>
      </c>
      <c r="P57" s="42"/>
      <c r="Q57" s="42" t="s">
        <v>19</v>
      </c>
      <c r="R57" s="42" t="s">
        <v>13</v>
      </c>
      <c r="S57" s="42">
        <v>0.62</v>
      </c>
      <c r="T57" s="42" t="s">
        <v>13</v>
      </c>
      <c r="U57" s="71">
        <v>0.63</v>
      </c>
      <c r="V57" s="71">
        <v>0</v>
      </c>
      <c r="W57" s="6" t="s">
        <v>55</v>
      </c>
      <c r="X57" s="45">
        <v>120</v>
      </c>
      <c r="Y57" s="5">
        <v>803</v>
      </c>
      <c r="Z57" s="5">
        <v>193</v>
      </c>
      <c r="AA57" s="5">
        <v>0</v>
      </c>
      <c r="AB57" s="5">
        <v>0</v>
      </c>
      <c r="AC57" s="7">
        <v>0</v>
      </c>
      <c r="AD57" s="7">
        <v>0</v>
      </c>
      <c r="AE57" s="42">
        <v>0</v>
      </c>
      <c r="AF57" s="42">
        <v>0</v>
      </c>
      <c r="AG57" s="5" t="s">
        <v>19</v>
      </c>
      <c r="AH57" s="5">
        <v>0</v>
      </c>
      <c r="AI57" s="6">
        <v>0</v>
      </c>
    </row>
    <row r="58" spans="2:36" x14ac:dyDescent="0.25">
      <c r="B58" s="4" t="s">
        <v>29</v>
      </c>
      <c r="C58" s="5" t="s">
        <v>11</v>
      </c>
      <c r="D58" s="42"/>
      <c r="E58" s="42">
        <v>0.71</v>
      </c>
      <c r="F58" s="42"/>
      <c r="G58" s="42">
        <v>0.41</v>
      </c>
      <c r="H58" s="42"/>
      <c r="I58" s="42">
        <v>0.62</v>
      </c>
      <c r="J58" s="42"/>
      <c r="K58" s="42">
        <v>1.1000000000000001</v>
      </c>
      <c r="L58" s="42"/>
      <c r="M58" s="42">
        <v>0.61</v>
      </c>
      <c r="N58" s="42"/>
      <c r="O58" s="42">
        <v>0.21</v>
      </c>
      <c r="P58" s="42"/>
      <c r="Q58" s="42" t="s">
        <v>19</v>
      </c>
      <c r="R58" s="42" t="s">
        <v>12</v>
      </c>
      <c r="S58" s="42">
        <v>0.51</v>
      </c>
      <c r="T58" s="42"/>
      <c r="U58" s="71">
        <v>0.7</v>
      </c>
      <c r="V58" s="71">
        <v>100</v>
      </c>
      <c r="W58" s="62">
        <f>MEDIAN(E58,G58,I58,K58,M58,O58,Q58,S58,U58)</f>
        <v>0.61499999999999999</v>
      </c>
      <c r="X58" s="45">
        <v>6.8</v>
      </c>
      <c r="Y58" s="5">
        <v>79.7</v>
      </c>
      <c r="Z58" s="5">
        <v>19.100000000000001</v>
      </c>
      <c r="AA58" s="46">
        <v>6.0577164366373892E-2</v>
      </c>
      <c r="AB58" s="46">
        <v>3.4981179422835629E-2</v>
      </c>
      <c r="AC58" s="39">
        <v>5.2898368883312424E-2</v>
      </c>
      <c r="AD58" s="43">
        <v>9.3851944792973652E-2</v>
      </c>
      <c r="AE58" s="108">
        <v>5.2045169385194476E-2</v>
      </c>
      <c r="AF58" s="108">
        <v>1.7917189460476785E-2</v>
      </c>
      <c r="AG58" s="5" t="s">
        <v>19</v>
      </c>
      <c r="AH58" s="46">
        <v>4.3513174404015052E-2</v>
      </c>
      <c r="AI58" s="47">
        <v>5.9723964868255958E-2</v>
      </c>
    </row>
    <row r="59" spans="2:36" x14ac:dyDescent="0.25">
      <c r="B59" s="8" t="s">
        <v>30</v>
      </c>
      <c r="C59" s="9" t="s">
        <v>18</v>
      </c>
      <c r="D59" s="70"/>
      <c r="E59" s="70">
        <v>1.7</v>
      </c>
      <c r="F59" s="70"/>
      <c r="G59" s="70">
        <v>0.94</v>
      </c>
      <c r="H59" s="70"/>
      <c r="I59" s="70">
        <v>1.3</v>
      </c>
      <c r="J59" s="70"/>
      <c r="K59" s="70">
        <v>3</v>
      </c>
      <c r="L59" s="70"/>
      <c r="M59" s="70">
        <v>1.7</v>
      </c>
      <c r="N59" s="70"/>
      <c r="O59" s="70">
        <v>0.48</v>
      </c>
      <c r="P59" s="70"/>
      <c r="Q59" s="70" t="s">
        <v>19</v>
      </c>
      <c r="R59" s="70" t="s">
        <v>12</v>
      </c>
      <c r="S59" s="70">
        <v>0.74</v>
      </c>
      <c r="T59" s="70"/>
      <c r="U59" s="74">
        <v>2.7</v>
      </c>
      <c r="V59" s="122">
        <v>100</v>
      </c>
      <c r="W59" s="6">
        <f>MEDIAN(E59,G59,I59,K59,M59,O59,Q59,S59,U59)</f>
        <v>1.5</v>
      </c>
      <c r="X59" s="45">
        <v>2.1</v>
      </c>
      <c r="Y59" s="5">
        <v>42</v>
      </c>
      <c r="Z59" s="5">
        <v>10.1</v>
      </c>
      <c r="AA59" s="46">
        <v>8.4999999999999992E-2</v>
      </c>
      <c r="AB59" s="46">
        <v>4.7E-2</v>
      </c>
      <c r="AC59" s="39">
        <v>6.5000000000000016E-2</v>
      </c>
      <c r="AD59" s="43">
        <v>0.15000000000000002</v>
      </c>
      <c r="AE59" s="108">
        <v>8.4999999999999992E-2</v>
      </c>
      <c r="AF59" s="108">
        <v>2.4E-2</v>
      </c>
      <c r="AG59" s="5" t="s">
        <v>19</v>
      </c>
      <c r="AH59" s="46">
        <v>3.6999999999999998E-2</v>
      </c>
      <c r="AI59" s="47">
        <v>0.13500000000000001</v>
      </c>
    </row>
    <row r="60" spans="2:36" ht="17.25" x14ac:dyDescent="0.3">
      <c r="B60" s="11" t="s">
        <v>31</v>
      </c>
      <c r="C60" s="11"/>
      <c r="D60" s="70"/>
      <c r="E60" s="76">
        <f>SUM(E46:E56,E58:E59)</f>
        <v>14.321000000000002</v>
      </c>
      <c r="F60" s="76"/>
      <c r="G60" s="75">
        <f>SUM(G46:G56,G58:G59)</f>
        <v>9.1419999999999995</v>
      </c>
      <c r="H60" s="76"/>
      <c r="I60" s="76">
        <f>SUM(I46:I56,I58:I59)</f>
        <v>10.853999999999999</v>
      </c>
      <c r="J60" s="76"/>
      <c r="K60" s="76">
        <f>SUM(K44,K48:K59)-K57</f>
        <v>20.891000000000002</v>
      </c>
      <c r="L60" s="76"/>
      <c r="M60" s="76">
        <f>SUM(M47:M56,M58:M59)</f>
        <v>11.225</v>
      </c>
      <c r="N60" s="76"/>
      <c r="O60" s="76">
        <f>SUM(O46,O48:O56,O58:O59)</f>
        <v>18.130000000000006</v>
      </c>
      <c r="P60" s="76"/>
      <c r="Q60" s="70" t="s">
        <v>19</v>
      </c>
      <c r="R60" s="76"/>
      <c r="S60" s="76">
        <f>SUM(S46,S48:S56,S58:S59)</f>
        <v>38.950000000000003</v>
      </c>
      <c r="T60" s="76"/>
      <c r="U60" s="79">
        <f>SUM(U47:U53,U55:U56,U58:U59)</f>
        <v>14.049999999999997</v>
      </c>
      <c r="V60" s="79"/>
      <c r="W60" s="57">
        <f>MEDIAN(E60,G60,I60,K60,M60,O60,Q60,S60,U60)</f>
        <v>14.185499999999999</v>
      </c>
      <c r="X60" s="48"/>
      <c r="Y60" s="34"/>
      <c r="Z60" s="34"/>
      <c r="AA60" s="41">
        <v>4.3758581145432309</v>
      </c>
      <c r="AB60" s="41">
        <v>4.2880199955751381</v>
      </c>
      <c r="AC60" s="64">
        <v>5.2114634705813963</v>
      </c>
      <c r="AD60" s="66">
        <v>11.25789059816486</v>
      </c>
      <c r="AE60" s="113">
        <v>5.3737437701287369</v>
      </c>
      <c r="AF60" s="113">
        <v>2.0026875081761477</v>
      </c>
      <c r="AG60" s="41" t="s">
        <v>19</v>
      </c>
      <c r="AH60" s="41">
        <v>4.8796098855107619</v>
      </c>
      <c r="AI60" s="52">
        <v>3.105091191049854</v>
      </c>
    </row>
    <row r="61" spans="2:36" ht="15" customHeight="1" x14ac:dyDescent="0.25">
      <c r="B61" s="82" t="s">
        <v>37</v>
      </c>
      <c r="C61" s="82" t="s">
        <v>3</v>
      </c>
      <c r="D61" s="85" t="s">
        <v>4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118" t="s">
        <v>73</v>
      </c>
      <c r="W61" s="94" t="s">
        <v>41</v>
      </c>
      <c r="X61" s="87" t="s">
        <v>5</v>
      </c>
      <c r="Y61" s="89" t="s">
        <v>6</v>
      </c>
      <c r="Z61" s="89"/>
      <c r="AA61" s="89" t="s">
        <v>38</v>
      </c>
      <c r="AB61" s="89"/>
      <c r="AC61" s="89"/>
      <c r="AD61" s="89"/>
      <c r="AE61" s="89"/>
      <c r="AF61" s="89"/>
      <c r="AG61" s="89"/>
      <c r="AH61" s="89"/>
      <c r="AI61" s="90"/>
    </row>
    <row r="62" spans="2:36" s="18" customFormat="1" ht="30.75" customHeight="1" thickBot="1" x14ac:dyDescent="0.3">
      <c r="B62" s="84"/>
      <c r="C62" s="84"/>
      <c r="D62" s="91">
        <v>40276</v>
      </c>
      <c r="E62" s="91"/>
      <c r="F62" s="101">
        <v>40447</v>
      </c>
      <c r="G62" s="101"/>
      <c r="H62" s="101">
        <v>40548</v>
      </c>
      <c r="I62" s="101"/>
      <c r="J62" s="91">
        <v>40611</v>
      </c>
      <c r="K62" s="91"/>
      <c r="L62" s="91">
        <v>40709</v>
      </c>
      <c r="M62" s="91"/>
      <c r="N62" s="91">
        <v>40792</v>
      </c>
      <c r="O62" s="91"/>
      <c r="P62" s="91">
        <v>40834</v>
      </c>
      <c r="Q62" s="91"/>
      <c r="R62" s="91">
        <v>40875</v>
      </c>
      <c r="S62" s="91"/>
      <c r="T62" s="91"/>
      <c r="U62" s="92"/>
      <c r="V62" s="120"/>
      <c r="W62" s="96"/>
      <c r="X62" s="88"/>
      <c r="Y62" s="2" t="s">
        <v>8</v>
      </c>
      <c r="Z62" s="2" t="s">
        <v>9</v>
      </c>
      <c r="AA62" s="3">
        <v>40276</v>
      </c>
      <c r="AB62" s="3">
        <v>40447</v>
      </c>
      <c r="AC62" s="3">
        <v>40548</v>
      </c>
      <c r="AD62" s="3">
        <v>40611</v>
      </c>
      <c r="AE62" s="105">
        <v>40709</v>
      </c>
      <c r="AF62" s="105">
        <v>40792</v>
      </c>
      <c r="AG62" s="3">
        <v>40834</v>
      </c>
      <c r="AH62" s="3">
        <v>40875</v>
      </c>
      <c r="AI62" s="53"/>
      <c r="AJ62"/>
    </row>
    <row r="63" spans="2:36" ht="15" customHeight="1" x14ac:dyDescent="0.25">
      <c r="B63" s="4" t="s">
        <v>10</v>
      </c>
      <c r="C63" s="5" t="s">
        <v>11</v>
      </c>
      <c r="D63" s="5" t="s">
        <v>13</v>
      </c>
      <c r="E63" s="42">
        <v>2.1999999999999999E-2</v>
      </c>
      <c r="F63" s="42" t="s">
        <v>13</v>
      </c>
      <c r="G63" s="42">
        <v>2.1999999999999999E-2</v>
      </c>
      <c r="H63" s="42" t="s">
        <v>13</v>
      </c>
      <c r="I63" s="42">
        <v>2.1000000000000001E-2</v>
      </c>
      <c r="J63" s="42" t="s">
        <v>13</v>
      </c>
      <c r="K63" s="42">
        <v>2.1999999999999999E-2</v>
      </c>
      <c r="L63" s="5" t="s">
        <v>13</v>
      </c>
      <c r="M63" s="5">
        <v>2.1999999999999999E-2</v>
      </c>
      <c r="N63" s="5" t="s">
        <v>13</v>
      </c>
      <c r="O63" s="5">
        <v>1.9E-2</v>
      </c>
      <c r="P63" s="5" t="s">
        <v>12</v>
      </c>
      <c r="Q63" s="5">
        <v>0.12</v>
      </c>
      <c r="R63" s="5" t="s">
        <v>12</v>
      </c>
      <c r="S63" s="5">
        <v>0.14000000000000001</v>
      </c>
      <c r="T63" s="5"/>
      <c r="U63" s="6"/>
      <c r="V63" s="71">
        <v>25</v>
      </c>
      <c r="W63" s="6" t="s">
        <v>42</v>
      </c>
      <c r="X63" s="45">
        <v>14</v>
      </c>
      <c r="Y63" s="5">
        <v>164</v>
      </c>
      <c r="Z63" s="5">
        <v>39.299999999999997</v>
      </c>
      <c r="AA63" s="5">
        <v>0</v>
      </c>
      <c r="AB63" s="5">
        <v>0</v>
      </c>
      <c r="AC63" s="5">
        <v>0</v>
      </c>
      <c r="AD63" s="5">
        <v>0</v>
      </c>
      <c r="AE63" s="42">
        <v>0</v>
      </c>
      <c r="AF63" s="42">
        <v>0</v>
      </c>
      <c r="AG63" s="46">
        <v>1.0243902439024391E-2</v>
      </c>
      <c r="AH63" s="46">
        <v>1.1951219512195124E-2</v>
      </c>
      <c r="AI63" s="6"/>
    </row>
    <row r="64" spans="2:36" x14ac:dyDescent="0.25">
      <c r="B64" s="4" t="s">
        <v>14</v>
      </c>
      <c r="C64" s="5" t="s">
        <v>11</v>
      </c>
      <c r="D64" s="5" t="s">
        <v>13</v>
      </c>
      <c r="E64" s="42">
        <v>0.13</v>
      </c>
      <c r="F64" s="42" t="s">
        <v>13</v>
      </c>
      <c r="G64" s="42">
        <v>0.14000000000000001</v>
      </c>
      <c r="H64" s="42" t="s">
        <v>13</v>
      </c>
      <c r="I64" s="42">
        <v>0.13</v>
      </c>
      <c r="J64" s="42" t="s">
        <v>13</v>
      </c>
      <c r="K64" s="42">
        <v>0.13</v>
      </c>
      <c r="L64" s="5" t="s">
        <v>13</v>
      </c>
      <c r="M64" s="5">
        <v>0.13</v>
      </c>
      <c r="N64" s="5" t="s">
        <v>13</v>
      </c>
      <c r="O64" s="5">
        <v>0.12</v>
      </c>
      <c r="P64" s="5" t="s">
        <v>13</v>
      </c>
      <c r="Q64" s="5">
        <v>0.15</v>
      </c>
      <c r="R64" s="5" t="s">
        <v>13</v>
      </c>
      <c r="S64" s="5">
        <v>0.13</v>
      </c>
      <c r="T64" s="5"/>
      <c r="U64" s="6"/>
      <c r="V64" s="71">
        <v>0</v>
      </c>
      <c r="W64" s="6" t="s">
        <v>43</v>
      </c>
      <c r="X64" s="45">
        <v>1</v>
      </c>
      <c r="Y64" s="5">
        <v>232</v>
      </c>
      <c r="Z64" s="5">
        <v>55.8</v>
      </c>
      <c r="AA64" s="5">
        <v>0</v>
      </c>
      <c r="AB64" s="5">
        <v>0</v>
      </c>
      <c r="AC64" s="5">
        <v>0</v>
      </c>
      <c r="AD64" s="5">
        <v>0</v>
      </c>
      <c r="AE64" s="42">
        <v>0</v>
      </c>
      <c r="AF64" s="42">
        <v>0</v>
      </c>
      <c r="AG64" s="5">
        <v>0</v>
      </c>
      <c r="AH64" s="5">
        <v>0</v>
      </c>
      <c r="AI64" s="6"/>
    </row>
    <row r="65" spans="2:35" x14ac:dyDescent="0.25">
      <c r="B65" s="4" t="s">
        <v>15</v>
      </c>
      <c r="C65" s="5" t="s">
        <v>11</v>
      </c>
      <c r="D65" s="5" t="s">
        <v>13</v>
      </c>
      <c r="E65" s="42">
        <v>0.21</v>
      </c>
      <c r="F65" s="42" t="s">
        <v>13</v>
      </c>
      <c r="G65" s="42">
        <v>0.21</v>
      </c>
      <c r="H65" s="42" t="s">
        <v>12</v>
      </c>
      <c r="I65" s="42">
        <v>0.21</v>
      </c>
      <c r="J65" s="42" t="s">
        <v>13</v>
      </c>
      <c r="K65" s="42">
        <v>0.2</v>
      </c>
      <c r="L65" s="5" t="s">
        <v>13</v>
      </c>
      <c r="M65" s="5">
        <v>0.21</v>
      </c>
      <c r="N65" s="5" t="s">
        <v>13</v>
      </c>
      <c r="O65" s="5">
        <v>0.18</v>
      </c>
      <c r="P65" s="5" t="s">
        <v>13</v>
      </c>
      <c r="Q65" s="5">
        <v>0.23</v>
      </c>
      <c r="R65" s="5" t="s">
        <v>13</v>
      </c>
      <c r="S65" s="5">
        <v>0.2</v>
      </c>
      <c r="T65" s="5"/>
      <c r="U65" s="6"/>
      <c r="V65" s="71">
        <v>12.5</v>
      </c>
      <c r="W65" s="6" t="s">
        <v>56</v>
      </c>
      <c r="X65" s="45">
        <v>1</v>
      </c>
      <c r="Y65" s="5">
        <v>1280</v>
      </c>
      <c r="Z65" s="5">
        <v>307</v>
      </c>
      <c r="AA65" s="5">
        <v>0</v>
      </c>
      <c r="AB65" s="5">
        <v>0</v>
      </c>
      <c r="AC65" s="5">
        <v>0</v>
      </c>
      <c r="AD65" s="5">
        <v>0</v>
      </c>
      <c r="AE65" s="42">
        <v>0</v>
      </c>
      <c r="AF65" s="42">
        <v>0</v>
      </c>
      <c r="AG65" s="5">
        <v>0</v>
      </c>
      <c r="AH65" s="5">
        <v>0</v>
      </c>
      <c r="AI65" s="6"/>
    </row>
    <row r="66" spans="2:35" x14ac:dyDescent="0.25">
      <c r="B66" s="4" t="s">
        <v>16</v>
      </c>
      <c r="C66" s="5" t="s">
        <v>11</v>
      </c>
      <c r="D66" s="5"/>
      <c r="E66" s="42">
        <v>0.37</v>
      </c>
      <c r="F66" s="42" t="s">
        <v>13</v>
      </c>
      <c r="G66" s="42">
        <v>7.1000000000000004E-3</v>
      </c>
      <c r="H66" s="42" t="s">
        <v>13</v>
      </c>
      <c r="I66" s="42">
        <v>6.7000000000000002E-3</v>
      </c>
      <c r="J66" s="42" t="s">
        <v>13</v>
      </c>
      <c r="K66" s="5">
        <v>6.8999999999999999E-3</v>
      </c>
      <c r="L66" s="5" t="s">
        <v>13</v>
      </c>
      <c r="M66" s="5">
        <v>7.0000000000000001E-3</v>
      </c>
      <c r="N66" s="5" t="s">
        <v>12</v>
      </c>
      <c r="O66" s="5">
        <v>8.8999999999999999E-3</v>
      </c>
      <c r="P66" s="5"/>
      <c r="Q66" s="5">
        <v>7.1999999999999995E-2</v>
      </c>
      <c r="R66" s="5"/>
      <c r="S66" s="5">
        <v>0.11</v>
      </c>
      <c r="T66" s="5"/>
      <c r="U66" s="6"/>
      <c r="V66" s="71">
        <v>50</v>
      </c>
      <c r="W66" s="6" t="s">
        <v>58</v>
      </c>
      <c r="X66" s="45">
        <v>1</v>
      </c>
      <c r="Y66" s="5">
        <v>86.1</v>
      </c>
      <c r="Z66" s="5">
        <v>20.7</v>
      </c>
      <c r="AA66" s="46">
        <v>4.2973286875725904E-3</v>
      </c>
      <c r="AB66" s="5">
        <v>0</v>
      </c>
      <c r="AC66" s="5">
        <v>0</v>
      </c>
      <c r="AD66" s="5">
        <v>0</v>
      </c>
      <c r="AE66" s="42">
        <v>0</v>
      </c>
      <c r="AF66" s="42">
        <v>0</v>
      </c>
      <c r="AG66" s="46">
        <v>8.3623693379790941E-4</v>
      </c>
      <c r="AH66" s="46">
        <v>1.2775842044134727E-3</v>
      </c>
      <c r="AI66" s="6"/>
    </row>
    <row r="67" spans="2:35" x14ac:dyDescent="0.25">
      <c r="B67" s="4" t="s">
        <v>17</v>
      </c>
      <c r="C67" s="5" t="s">
        <v>18</v>
      </c>
      <c r="D67" s="5"/>
      <c r="E67" s="42">
        <v>0.88</v>
      </c>
      <c r="F67" s="42" t="s">
        <v>13</v>
      </c>
      <c r="G67" s="42">
        <v>0.04</v>
      </c>
      <c r="H67" s="42" t="s">
        <v>12</v>
      </c>
      <c r="I67" s="42">
        <v>4.8000000000000001E-2</v>
      </c>
      <c r="J67" s="42" t="s">
        <v>12</v>
      </c>
      <c r="K67" s="5">
        <v>5.6000000000000001E-2</v>
      </c>
      <c r="L67" s="5" t="s">
        <v>13</v>
      </c>
      <c r="M67" s="5">
        <v>3.9E-2</v>
      </c>
      <c r="N67" s="5" t="s">
        <v>13</v>
      </c>
      <c r="O67" s="5">
        <v>3.4000000000000002E-2</v>
      </c>
      <c r="P67" s="5"/>
      <c r="Q67" s="5">
        <v>0.23</v>
      </c>
      <c r="R67" s="5"/>
      <c r="S67" s="5">
        <v>0.31</v>
      </c>
      <c r="T67" s="5"/>
      <c r="U67" s="6"/>
      <c r="V67" s="71">
        <v>62.5</v>
      </c>
      <c r="W67" s="6" t="s">
        <v>59</v>
      </c>
      <c r="X67" s="45">
        <v>1</v>
      </c>
      <c r="Y67" s="5">
        <v>9.2799999999999994</v>
      </c>
      <c r="Z67" s="5">
        <v>2.23</v>
      </c>
      <c r="AA67" s="46">
        <v>9.4827586206896561E-2</v>
      </c>
      <c r="AB67" s="5">
        <v>0</v>
      </c>
      <c r="AC67" s="46">
        <v>5.1724137931034491E-3</v>
      </c>
      <c r="AD67" s="46">
        <v>6.0344827586206904E-3</v>
      </c>
      <c r="AE67" s="42">
        <v>0</v>
      </c>
      <c r="AF67" s="42">
        <v>0</v>
      </c>
      <c r="AG67" s="46">
        <v>2.4784482758620694E-2</v>
      </c>
      <c r="AH67" s="46">
        <v>3.3405172413793108E-2</v>
      </c>
      <c r="AI67" s="6"/>
    </row>
    <row r="68" spans="2:35" x14ac:dyDescent="0.25">
      <c r="B68" s="4" t="s">
        <v>20</v>
      </c>
      <c r="C68" s="5" t="s">
        <v>18</v>
      </c>
      <c r="D68" s="5"/>
      <c r="E68" s="42">
        <v>4.2</v>
      </c>
      <c r="F68" s="42" t="s">
        <v>13</v>
      </c>
      <c r="G68" s="42">
        <v>0.01</v>
      </c>
      <c r="H68" s="42" t="s">
        <v>12</v>
      </c>
      <c r="I68" s="42">
        <v>9.1999999999999998E-2</v>
      </c>
      <c r="J68" s="42" t="s">
        <v>12</v>
      </c>
      <c r="K68" s="5">
        <v>5.5E-2</v>
      </c>
      <c r="L68" s="5" t="s">
        <v>12</v>
      </c>
      <c r="M68" s="5">
        <v>9.2999999999999999E-2</v>
      </c>
      <c r="N68" s="5" t="s">
        <v>12</v>
      </c>
      <c r="O68" s="5">
        <v>3.7999999999999999E-2</v>
      </c>
      <c r="P68" s="5"/>
      <c r="Q68" s="5">
        <v>0.32</v>
      </c>
      <c r="R68" s="5"/>
      <c r="S68" s="5">
        <v>0.36</v>
      </c>
      <c r="T68" s="5"/>
      <c r="U68" s="6"/>
      <c r="V68" s="71">
        <v>87.5</v>
      </c>
      <c r="W68" s="47" t="s">
        <v>60</v>
      </c>
      <c r="X68" s="45">
        <v>1</v>
      </c>
      <c r="Y68" s="5">
        <v>3.98</v>
      </c>
      <c r="Z68" s="5">
        <v>0.95699999999999996</v>
      </c>
      <c r="AA68" s="46">
        <v>1.0552763819095479</v>
      </c>
      <c r="AB68" s="5">
        <v>0</v>
      </c>
      <c r="AC68" s="46">
        <v>2.3115577889447236E-2</v>
      </c>
      <c r="AD68" s="46">
        <v>1.3819095477386936E-2</v>
      </c>
      <c r="AE68" s="108">
        <v>2.3366834170854271E-2</v>
      </c>
      <c r="AF68" s="108">
        <v>9.5477386934673357E-3</v>
      </c>
      <c r="AG68" s="46">
        <v>8.0402010050251257E-2</v>
      </c>
      <c r="AH68" s="46">
        <v>9.0452261306532666E-2</v>
      </c>
      <c r="AI68" s="6"/>
    </row>
    <row r="69" spans="2:35" x14ac:dyDescent="0.25">
      <c r="B69" s="4" t="s">
        <v>21</v>
      </c>
      <c r="C69" s="5" t="s">
        <v>18</v>
      </c>
      <c r="D69" s="5"/>
      <c r="E69" s="42">
        <v>4.9000000000000004</v>
      </c>
      <c r="F69" s="42" t="s">
        <v>12</v>
      </c>
      <c r="G69" s="42">
        <v>0.02</v>
      </c>
      <c r="H69" s="42"/>
      <c r="I69" s="42">
        <v>0.15</v>
      </c>
      <c r="J69" s="42"/>
      <c r="K69" s="5">
        <v>0.17</v>
      </c>
      <c r="L69" s="5"/>
      <c r="M69" s="5">
        <v>8.8999999999999996E-2</v>
      </c>
      <c r="N69" s="5"/>
      <c r="O69" s="5">
        <v>0.11</v>
      </c>
      <c r="P69" s="5"/>
      <c r="Q69" s="5">
        <v>0.41</v>
      </c>
      <c r="R69" s="5"/>
      <c r="S69" s="5">
        <v>0.32</v>
      </c>
      <c r="T69" s="5"/>
      <c r="U69" s="6"/>
      <c r="V69" s="71">
        <v>100</v>
      </c>
      <c r="W69" s="6">
        <f>MEDIAN(E69,G69,I69,K69,M69,O69,Q69,S69,U69)</f>
        <v>0.16</v>
      </c>
      <c r="X69" s="45">
        <v>1</v>
      </c>
      <c r="Y69" s="5">
        <v>2.82</v>
      </c>
      <c r="Z69" s="5">
        <v>0.67700000000000005</v>
      </c>
      <c r="AA69" s="46">
        <v>1.7375886524822697</v>
      </c>
      <c r="AB69" s="46">
        <v>7.0921985815602844E-3</v>
      </c>
      <c r="AC69" s="46">
        <v>5.3191489361702128E-2</v>
      </c>
      <c r="AD69" s="46">
        <v>6.0283687943262422E-2</v>
      </c>
      <c r="AE69" s="108">
        <v>3.1560283687943259E-2</v>
      </c>
      <c r="AF69" s="108">
        <v>3.9007092198581561E-2</v>
      </c>
      <c r="AG69" s="46">
        <v>0.1453900709219858</v>
      </c>
      <c r="AH69" s="46">
        <v>0.11347517730496455</v>
      </c>
      <c r="AI69" s="6"/>
    </row>
    <row r="70" spans="2:35" x14ac:dyDescent="0.25">
      <c r="B70" s="4" t="s">
        <v>22</v>
      </c>
      <c r="C70" s="5" t="s">
        <v>18</v>
      </c>
      <c r="D70" s="5"/>
      <c r="E70" s="42">
        <v>4.5</v>
      </c>
      <c r="F70" s="42" t="s">
        <v>13</v>
      </c>
      <c r="G70" s="42">
        <v>1.6E-2</v>
      </c>
      <c r="H70" s="42" t="s">
        <v>12</v>
      </c>
      <c r="I70" s="42">
        <v>0.12</v>
      </c>
      <c r="J70" s="42" t="s">
        <v>12</v>
      </c>
      <c r="K70" s="5">
        <v>7.9000000000000001E-2</v>
      </c>
      <c r="L70" s="5" t="s">
        <v>13</v>
      </c>
      <c r="M70" s="5">
        <v>1.6E-2</v>
      </c>
      <c r="N70" s="5" t="s">
        <v>12</v>
      </c>
      <c r="O70" s="5">
        <v>7.0999999999999994E-2</v>
      </c>
      <c r="P70" s="5" t="s">
        <v>12</v>
      </c>
      <c r="Q70" s="5">
        <v>0.12</v>
      </c>
      <c r="R70" s="5"/>
      <c r="S70" s="5">
        <v>0.28999999999999998</v>
      </c>
      <c r="T70" s="5"/>
      <c r="U70" s="6"/>
      <c r="V70" s="71">
        <v>75</v>
      </c>
      <c r="W70" s="6" t="s">
        <v>61</v>
      </c>
      <c r="X70" s="45">
        <v>1</v>
      </c>
      <c r="Y70" s="5">
        <v>1.83</v>
      </c>
      <c r="Z70" s="5">
        <v>0.439</v>
      </c>
      <c r="AA70" s="46">
        <v>2.459016393442623</v>
      </c>
      <c r="AB70" s="5">
        <v>0</v>
      </c>
      <c r="AC70" s="46">
        <v>6.5573770491803268E-2</v>
      </c>
      <c r="AD70" s="46">
        <v>4.3169398907103827E-2</v>
      </c>
      <c r="AE70" s="42">
        <v>0</v>
      </c>
      <c r="AF70" s="108">
        <v>3.8797814207650265E-2</v>
      </c>
      <c r="AG70" s="46">
        <v>6.5573770491803268E-2</v>
      </c>
      <c r="AH70" s="46">
        <v>0.15846994535519124</v>
      </c>
      <c r="AI70" s="6"/>
    </row>
    <row r="71" spans="2:35" x14ac:dyDescent="0.25">
      <c r="B71" s="4" t="s">
        <v>23</v>
      </c>
      <c r="C71" s="5" t="s">
        <v>18</v>
      </c>
      <c r="D71" s="5"/>
      <c r="E71" s="42">
        <v>2</v>
      </c>
      <c r="F71" s="42" t="s">
        <v>13</v>
      </c>
      <c r="G71" s="42">
        <v>1.2E-2</v>
      </c>
      <c r="H71" s="42"/>
      <c r="I71" s="42">
        <v>7.8E-2</v>
      </c>
      <c r="J71" s="42"/>
      <c r="K71" s="5">
        <v>6.3E-2</v>
      </c>
      <c r="L71" s="5" t="s">
        <v>12</v>
      </c>
      <c r="M71" s="5">
        <v>4.2999999999999997E-2</v>
      </c>
      <c r="N71" s="5" t="s">
        <v>12</v>
      </c>
      <c r="O71" s="5">
        <v>3.5000000000000003E-2</v>
      </c>
      <c r="P71" s="5"/>
      <c r="Q71" s="5">
        <v>0.14000000000000001</v>
      </c>
      <c r="R71" s="5"/>
      <c r="S71" s="5">
        <v>0.18</v>
      </c>
      <c r="T71" s="5"/>
      <c r="U71" s="6"/>
      <c r="V71" s="71">
        <v>87.5</v>
      </c>
      <c r="W71" s="47">
        <f>MEDIAN(E71,G71,I71,K71,M71,O71,Q71,S71,U71)</f>
        <v>7.0500000000000007E-2</v>
      </c>
      <c r="X71" s="45">
        <v>1</v>
      </c>
      <c r="Y71" s="5">
        <v>2.67</v>
      </c>
      <c r="Z71" s="5">
        <v>0.64200000000000002</v>
      </c>
      <c r="AA71" s="46">
        <v>0.74906367041198507</v>
      </c>
      <c r="AB71" s="5">
        <v>0</v>
      </c>
      <c r="AC71" s="46">
        <v>2.9213483146067417E-2</v>
      </c>
      <c r="AD71" s="46">
        <v>2.359550561797753E-2</v>
      </c>
      <c r="AE71" s="108">
        <v>1.6104868913857678E-2</v>
      </c>
      <c r="AF71" s="108">
        <v>1.3108614232209739E-2</v>
      </c>
      <c r="AG71" s="46">
        <v>5.2434456928838954E-2</v>
      </c>
      <c r="AH71" s="46">
        <v>6.741573033707865E-2</v>
      </c>
      <c r="AI71" s="6"/>
    </row>
    <row r="72" spans="2:35" x14ac:dyDescent="0.25">
      <c r="B72" s="4" t="s">
        <v>24</v>
      </c>
      <c r="C72" s="5" t="s">
        <v>18</v>
      </c>
      <c r="D72" s="5"/>
      <c r="E72" s="42">
        <v>4.3</v>
      </c>
      <c r="F72" s="42" t="s">
        <v>13</v>
      </c>
      <c r="G72" s="42">
        <v>0.01</v>
      </c>
      <c r="H72" s="42" t="s">
        <v>12</v>
      </c>
      <c r="I72" s="42">
        <v>0.14000000000000001</v>
      </c>
      <c r="J72" s="42" t="s">
        <v>12</v>
      </c>
      <c r="K72" s="5">
        <v>0.13</v>
      </c>
      <c r="L72" s="5" t="s">
        <v>13</v>
      </c>
      <c r="M72" s="5">
        <v>0.01</v>
      </c>
      <c r="N72" s="5" t="s">
        <v>12</v>
      </c>
      <c r="O72" s="5">
        <v>0.11</v>
      </c>
      <c r="P72" s="5"/>
      <c r="Q72" s="5">
        <v>0.3</v>
      </c>
      <c r="R72" s="5"/>
      <c r="S72" s="5">
        <v>0.3</v>
      </c>
      <c r="T72" s="5"/>
      <c r="U72" s="6"/>
      <c r="V72" s="71">
        <v>75</v>
      </c>
      <c r="W72" s="62" t="s">
        <v>53</v>
      </c>
      <c r="X72" s="45">
        <v>1</v>
      </c>
      <c r="Y72" s="5">
        <v>8.49</v>
      </c>
      <c r="Z72" s="5">
        <v>2.04</v>
      </c>
      <c r="AA72" s="46">
        <v>0.50647820965842161</v>
      </c>
      <c r="AB72" s="5">
        <v>0</v>
      </c>
      <c r="AC72" s="46">
        <v>1.6489988221436987E-2</v>
      </c>
      <c r="AD72" s="46">
        <v>1.5312131919905771E-2</v>
      </c>
      <c r="AE72" s="42">
        <v>0</v>
      </c>
      <c r="AF72" s="108">
        <v>1.2956419316843345E-2</v>
      </c>
      <c r="AG72" s="46">
        <v>3.5335689045936397E-2</v>
      </c>
      <c r="AH72" s="46">
        <v>3.5335689045936397E-2</v>
      </c>
      <c r="AI72" s="6"/>
    </row>
    <row r="73" spans="2:35" x14ac:dyDescent="0.25">
      <c r="B73" s="4" t="s">
        <v>25</v>
      </c>
      <c r="C73" s="5" t="s">
        <v>18</v>
      </c>
      <c r="D73" s="5"/>
      <c r="E73" s="131">
        <v>0.81</v>
      </c>
      <c r="F73" s="42" t="s">
        <v>13</v>
      </c>
      <c r="G73" s="42">
        <v>1.0999999999999999E-2</v>
      </c>
      <c r="H73" s="42" t="s">
        <v>13</v>
      </c>
      <c r="I73" s="42">
        <v>1.0999999999999999E-2</v>
      </c>
      <c r="J73" s="42" t="s">
        <v>12</v>
      </c>
      <c r="K73" s="19">
        <v>0.11</v>
      </c>
      <c r="L73" s="5" t="s">
        <v>13</v>
      </c>
      <c r="M73" s="5">
        <v>1.0999999999999999E-2</v>
      </c>
      <c r="N73" s="5" t="s">
        <v>12</v>
      </c>
      <c r="O73" s="5">
        <v>3.2000000000000001E-2</v>
      </c>
      <c r="P73" s="5" t="s">
        <v>12</v>
      </c>
      <c r="Q73" s="5">
        <v>0.15</v>
      </c>
      <c r="R73" s="5" t="s">
        <v>12</v>
      </c>
      <c r="S73" s="19">
        <v>1.7999999999999999E-2</v>
      </c>
      <c r="T73" s="5"/>
      <c r="U73" s="6"/>
      <c r="V73" s="71">
        <v>62.5</v>
      </c>
      <c r="W73" s="6" t="s">
        <v>62</v>
      </c>
      <c r="X73" s="45">
        <v>5</v>
      </c>
      <c r="Y73" s="5">
        <v>1.17</v>
      </c>
      <c r="Z73" s="5">
        <v>0.28199999999999997</v>
      </c>
      <c r="AA73" s="46">
        <v>3.4615384615384626</v>
      </c>
      <c r="AB73" s="5">
        <v>0</v>
      </c>
      <c r="AC73" s="5">
        <v>0</v>
      </c>
      <c r="AD73" s="46">
        <v>0.47008547008547014</v>
      </c>
      <c r="AE73" s="42">
        <v>0</v>
      </c>
      <c r="AF73" s="108">
        <v>0.13675213675213677</v>
      </c>
      <c r="AG73" s="46">
        <v>0.64102564102564108</v>
      </c>
      <c r="AH73" s="46">
        <v>7.6923076923076927E-2</v>
      </c>
      <c r="AI73" s="6"/>
    </row>
    <row r="74" spans="2:35" x14ac:dyDescent="0.25">
      <c r="B74" s="4" t="s">
        <v>26</v>
      </c>
      <c r="C74" s="5" t="s">
        <v>18</v>
      </c>
      <c r="D74" s="5" t="s">
        <v>13</v>
      </c>
      <c r="E74" s="42">
        <v>1.0999999999999999E-2</v>
      </c>
      <c r="F74" s="42" t="s">
        <v>13</v>
      </c>
      <c r="G74" s="42">
        <v>1.2E-2</v>
      </c>
      <c r="H74" s="42"/>
      <c r="I74" s="42">
        <v>0.26</v>
      </c>
      <c r="J74" s="42"/>
      <c r="K74" s="5">
        <v>0.24</v>
      </c>
      <c r="L74" s="5" t="s">
        <v>13</v>
      </c>
      <c r="M74" s="5">
        <v>1.0999999999999999E-2</v>
      </c>
      <c r="N74" s="5"/>
      <c r="O74" s="5">
        <v>0.19</v>
      </c>
      <c r="P74" s="5"/>
      <c r="Q74" s="5">
        <v>0.65</v>
      </c>
      <c r="R74" s="5"/>
      <c r="S74" s="5">
        <v>0.93</v>
      </c>
      <c r="T74" s="5"/>
      <c r="U74" s="6"/>
      <c r="V74" s="71">
        <v>62.5</v>
      </c>
      <c r="W74" s="62">
        <f>MEDIAN(E74,G74,I74,K74,M74,O74,Q74,S74,U74)</f>
        <v>0.215</v>
      </c>
      <c r="X74" s="45">
        <v>1</v>
      </c>
      <c r="Y74" s="5">
        <v>229.6</v>
      </c>
      <c r="Z74" s="5">
        <v>7.11</v>
      </c>
      <c r="AA74" s="5">
        <v>0</v>
      </c>
      <c r="AB74" s="5">
        <v>0</v>
      </c>
      <c r="AC74" s="46">
        <v>1.1324041811846691E-3</v>
      </c>
      <c r="AD74" s="46">
        <v>1.0452961672473868E-3</v>
      </c>
      <c r="AE74" s="42">
        <v>0</v>
      </c>
      <c r="AF74" s="108">
        <v>8.2752613240418124E-4</v>
      </c>
      <c r="AG74" s="46">
        <v>2.8310104529616726E-3</v>
      </c>
      <c r="AH74" s="46">
        <v>4.0505226480836241E-3</v>
      </c>
      <c r="AI74" s="6"/>
    </row>
    <row r="75" spans="2:35" x14ac:dyDescent="0.25">
      <c r="B75" s="4" t="s">
        <v>27</v>
      </c>
      <c r="C75" s="5" t="s">
        <v>18</v>
      </c>
      <c r="D75" s="5"/>
      <c r="E75" s="42">
        <v>3.7</v>
      </c>
      <c r="F75" s="42" t="s">
        <v>13</v>
      </c>
      <c r="G75" s="42">
        <v>6.7999999999999996E-3</v>
      </c>
      <c r="H75" s="42" t="s">
        <v>12</v>
      </c>
      <c r="I75" s="42">
        <v>9.8000000000000004E-2</v>
      </c>
      <c r="J75" s="42" t="s">
        <v>12</v>
      </c>
      <c r="K75" s="5">
        <v>9.4E-2</v>
      </c>
      <c r="L75" s="5" t="s">
        <v>12</v>
      </c>
      <c r="M75" s="5">
        <v>3.4000000000000002E-2</v>
      </c>
      <c r="N75" s="5" t="s">
        <v>12</v>
      </c>
      <c r="O75" s="5">
        <v>4.8000000000000001E-2</v>
      </c>
      <c r="P75" s="5" t="s">
        <v>13</v>
      </c>
      <c r="Q75" s="5">
        <v>7.3000000000000001E-3</v>
      </c>
      <c r="R75" s="5"/>
      <c r="S75" s="5">
        <v>0.28000000000000003</v>
      </c>
      <c r="T75" s="5"/>
      <c r="U75" s="6"/>
      <c r="V75" s="71">
        <v>75</v>
      </c>
      <c r="W75" s="6" t="s">
        <v>63</v>
      </c>
      <c r="X75" s="45">
        <v>1</v>
      </c>
      <c r="Y75" s="5">
        <v>1.1399999999999999</v>
      </c>
      <c r="Z75" s="5">
        <v>0.27500000000000002</v>
      </c>
      <c r="AA75" s="46">
        <v>3.2456140350877196</v>
      </c>
      <c r="AB75" s="5">
        <v>0</v>
      </c>
      <c r="AC75" s="46">
        <v>8.5964912280701772E-2</v>
      </c>
      <c r="AD75" s="46">
        <v>8.24561403508772E-2</v>
      </c>
      <c r="AE75" s="108">
        <v>2.9824561403508778E-2</v>
      </c>
      <c r="AF75" s="108">
        <v>4.2105263157894743E-2</v>
      </c>
      <c r="AG75" s="5">
        <v>0</v>
      </c>
      <c r="AH75" s="46">
        <v>0.24561403508771934</v>
      </c>
      <c r="AI75" s="6"/>
    </row>
    <row r="76" spans="2:35" x14ac:dyDescent="0.25">
      <c r="B76" s="4" t="s">
        <v>28</v>
      </c>
      <c r="C76" s="5" t="s">
        <v>11</v>
      </c>
      <c r="D76" s="5" t="s">
        <v>13</v>
      </c>
      <c r="E76" s="42">
        <v>0.15</v>
      </c>
      <c r="F76" s="42" t="s">
        <v>13</v>
      </c>
      <c r="G76" s="42">
        <v>0.15</v>
      </c>
      <c r="H76" s="42" t="s">
        <v>13</v>
      </c>
      <c r="I76" s="42">
        <v>0.14000000000000001</v>
      </c>
      <c r="J76" s="42" t="s">
        <v>13</v>
      </c>
      <c r="K76" s="5">
        <v>0.14000000000000001</v>
      </c>
      <c r="L76" s="5" t="s">
        <v>13</v>
      </c>
      <c r="M76" s="5">
        <v>0.15</v>
      </c>
      <c r="N76" s="5" t="s">
        <v>13</v>
      </c>
      <c r="O76" s="5">
        <v>0.13</v>
      </c>
      <c r="P76" s="5" t="s">
        <v>13</v>
      </c>
      <c r="Q76" s="5">
        <v>0.16</v>
      </c>
      <c r="R76" s="5" t="s">
        <v>13</v>
      </c>
      <c r="S76" s="5">
        <v>0.14000000000000001</v>
      </c>
      <c r="T76" s="5"/>
      <c r="U76" s="6"/>
      <c r="V76" s="71">
        <v>0</v>
      </c>
      <c r="W76" s="6" t="s">
        <v>44</v>
      </c>
      <c r="X76" s="45">
        <v>120</v>
      </c>
      <c r="Y76" s="5">
        <v>803</v>
      </c>
      <c r="Z76" s="5">
        <v>193</v>
      </c>
      <c r="AA76" s="5">
        <v>0</v>
      </c>
      <c r="AB76" s="5">
        <v>0</v>
      </c>
      <c r="AC76" s="5">
        <v>0</v>
      </c>
      <c r="AD76" s="5">
        <v>0</v>
      </c>
      <c r="AE76" s="42">
        <v>0</v>
      </c>
      <c r="AF76" s="42">
        <v>0</v>
      </c>
      <c r="AG76" s="5">
        <v>0</v>
      </c>
      <c r="AH76" s="5">
        <v>0</v>
      </c>
      <c r="AI76" s="6"/>
    </row>
    <row r="77" spans="2:35" x14ac:dyDescent="0.25">
      <c r="B77" s="4" t="s">
        <v>29</v>
      </c>
      <c r="C77" s="5" t="s">
        <v>11</v>
      </c>
      <c r="D77" s="5"/>
      <c r="E77" s="42">
        <v>4.3</v>
      </c>
      <c r="F77" s="42" t="s">
        <v>13</v>
      </c>
      <c r="G77" s="42">
        <v>7.1999999999999998E-3</v>
      </c>
      <c r="H77" s="42" t="s">
        <v>12</v>
      </c>
      <c r="I77" s="42">
        <v>0.08</v>
      </c>
      <c r="J77" s="42" t="s">
        <v>12</v>
      </c>
      <c r="K77" s="5">
        <v>8.7999999999999995E-2</v>
      </c>
      <c r="L77" s="5" t="s">
        <v>12</v>
      </c>
      <c r="M77" s="5">
        <v>2.5000000000000001E-2</v>
      </c>
      <c r="N77" s="5" t="s">
        <v>12</v>
      </c>
      <c r="O77" s="5">
        <v>6.2E-2</v>
      </c>
      <c r="P77" s="5"/>
      <c r="Q77" s="5">
        <v>0.35</v>
      </c>
      <c r="R77" s="5"/>
      <c r="S77" s="5">
        <v>0.49</v>
      </c>
      <c r="T77" s="5"/>
      <c r="U77" s="6"/>
      <c r="V77" s="71">
        <v>87.5</v>
      </c>
      <c r="W77" s="6" t="s">
        <v>64</v>
      </c>
      <c r="X77" s="45">
        <v>6.8</v>
      </c>
      <c r="Y77" s="5">
        <v>79.7</v>
      </c>
      <c r="Z77" s="5">
        <v>19.100000000000001</v>
      </c>
      <c r="AA77" s="46">
        <v>0.36687578419071515</v>
      </c>
      <c r="AB77" s="5">
        <v>0</v>
      </c>
      <c r="AC77" s="46">
        <v>6.8255959849435385E-3</v>
      </c>
      <c r="AD77" s="46">
        <v>7.5081555834378907E-3</v>
      </c>
      <c r="AE77" s="108">
        <v>2.1329987452948559E-3</v>
      </c>
      <c r="AF77" s="108">
        <v>5.2898368883312419E-3</v>
      </c>
      <c r="AG77" s="46">
        <v>2.9861982434127979E-2</v>
      </c>
      <c r="AH77" s="46">
        <v>4.1806775407779169E-2</v>
      </c>
      <c r="AI77" s="6"/>
    </row>
    <row r="78" spans="2:35" x14ac:dyDescent="0.25">
      <c r="B78" s="8" t="s">
        <v>30</v>
      </c>
      <c r="C78" s="9" t="s">
        <v>18</v>
      </c>
      <c r="D78" s="9" t="s">
        <v>13</v>
      </c>
      <c r="E78" s="70">
        <v>1.0999999999999999E-2</v>
      </c>
      <c r="F78" s="70" t="s">
        <v>13</v>
      </c>
      <c r="G78" s="70">
        <v>1.0999999999999999E-2</v>
      </c>
      <c r="H78" s="70" t="s">
        <v>12</v>
      </c>
      <c r="I78" s="70">
        <v>0.19</v>
      </c>
      <c r="J78" s="70" t="s">
        <v>12</v>
      </c>
      <c r="K78" s="9">
        <v>0.18</v>
      </c>
      <c r="L78" s="9" t="s">
        <v>13</v>
      </c>
      <c r="M78" s="9">
        <v>1.0999999999999999E-2</v>
      </c>
      <c r="N78" s="9" t="s">
        <v>12</v>
      </c>
      <c r="O78" s="9">
        <v>0.14000000000000001</v>
      </c>
      <c r="P78" s="9"/>
      <c r="Q78" s="9">
        <v>0.49</v>
      </c>
      <c r="R78" s="9"/>
      <c r="S78" s="9">
        <v>0.54</v>
      </c>
      <c r="T78" s="9"/>
      <c r="U78" s="10"/>
      <c r="V78" s="122">
        <v>62.5</v>
      </c>
      <c r="W78" s="6" t="s">
        <v>65</v>
      </c>
      <c r="X78" s="45">
        <v>2.1</v>
      </c>
      <c r="Y78" s="5">
        <v>42</v>
      </c>
      <c r="Z78" s="5">
        <v>10.1</v>
      </c>
      <c r="AA78" s="5">
        <v>0</v>
      </c>
      <c r="AB78" s="5">
        <v>0</v>
      </c>
      <c r="AC78" s="46">
        <v>9.4999999999999998E-3</v>
      </c>
      <c r="AD78" s="46">
        <v>8.9999999999999993E-3</v>
      </c>
      <c r="AE78" s="42">
        <v>0</v>
      </c>
      <c r="AF78" s="108">
        <v>7.000000000000001E-3</v>
      </c>
      <c r="AG78" s="46">
        <v>2.4499999999999997E-2</v>
      </c>
      <c r="AH78" s="46">
        <v>2.7000000000000003E-2</v>
      </c>
      <c r="AI78" s="10"/>
    </row>
    <row r="79" spans="2:35" ht="17.25" x14ac:dyDescent="0.3">
      <c r="B79" s="11" t="s">
        <v>31</v>
      </c>
      <c r="C79" s="11"/>
      <c r="D79" s="20"/>
      <c r="E79" s="128">
        <f>SUM(E66,E67:E73,E75,E77)</f>
        <v>29.96</v>
      </c>
      <c r="F79" s="132"/>
      <c r="G79" s="133">
        <f>SUM(G69)</f>
        <v>0.02</v>
      </c>
      <c r="H79" s="132"/>
      <c r="I79" s="129">
        <f>SUM(I65,I67:I75,I77:I78)-I73</f>
        <v>1.4660000000000002</v>
      </c>
      <c r="J79" s="129"/>
      <c r="K79" s="13">
        <f>SUM(K67:K75,K77:K78)</f>
        <v>1.2649999999999999</v>
      </c>
      <c r="L79" s="20"/>
      <c r="M79" s="21">
        <f>SUM(M68:M69,M71,M75,M77)</f>
        <v>0.28400000000000003</v>
      </c>
      <c r="N79" s="20"/>
      <c r="O79" s="21">
        <f>SUM(O66,O68:O75,O77:O78)</f>
        <v>0.8449000000000001</v>
      </c>
      <c r="P79" s="20"/>
      <c r="Q79" s="13">
        <f>SUM(Q63,Q66,Q67:Q74,Q77:Q78)</f>
        <v>3.3520000000000003</v>
      </c>
      <c r="R79" s="13"/>
      <c r="S79" s="13">
        <f>SUM(S63,S66,S67:S75,S77:S78)</f>
        <v>4.2679999999999998</v>
      </c>
      <c r="T79" s="22"/>
      <c r="U79" s="23"/>
      <c r="V79" s="126"/>
      <c r="W79" s="61">
        <f>MEDIAN(E79,G79,I79,K79,M79,O79,Q79,S79,U79)</f>
        <v>1.3654999999999999</v>
      </c>
      <c r="X79" s="48"/>
      <c r="Y79" s="34"/>
      <c r="Z79" s="34"/>
      <c r="AA79" s="65">
        <v>13.680576503616212</v>
      </c>
      <c r="AB79" s="16">
        <v>7.0921985815602844E-3</v>
      </c>
      <c r="AC79" s="16">
        <v>0.29617963535039049</v>
      </c>
      <c r="AD79" s="16">
        <v>0.73230936481128972</v>
      </c>
      <c r="AE79" s="111">
        <v>0.10298954692145884</v>
      </c>
      <c r="AF79" s="111">
        <v>0.30539244157951917</v>
      </c>
      <c r="AG79" s="41">
        <v>1.1132192534829892</v>
      </c>
      <c r="AH79" s="16">
        <v>0.90717718954676441</v>
      </c>
      <c r="AI79" s="36"/>
    </row>
    <row r="80" spans="2:35" ht="15" customHeight="1" x14ac:dyDescent="0.25">
      <c r="B80" s="82" t="s">
        <v>39</v>
      </c>
      <c r="C80" s="82" t="s">
        <v>3</v>
      </c>
      <c r="D80" s="85" t="s">
        <v>4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6"/>
      <c r="V80" s="118" t="s">
        <v>73</v>
      </c>
      <c r="W80" s="94" t="s">
        <v>41</v>
      </c>
      <c r="X80" s="87" t="s">
        <v>5</v>
      </c>
      <c r="Y80" s="89" t="s">
        <v>6</v>
      </c>
      <c r="Z80" s="89"/>
      <c r="AA80" s="89" t="s">
        <v>40</v>
      </c>
      <c r="AB80" s="89"/>
      <c r="AC80" s="89"/>
      <c r="AD80" s="89"/>
      <c r="AE80" s="89"/>
      <c r="AF80" s="89"/>
      <c r="AG80" s="89"/>
      <c r="AH80" s="89"/>
      <c r="AI80" s="90"/>
    </row>
    <row r="81" spans="2:36" s="18" customFormat="1" ht="30" customHeight="1" thickBot="1" x14ac:dyDescent="0.3">
      <c r="B81" s="84"/>
      <c r="C81" s="84"/>
      <c r="D81" s="91">
        <v>40276</v>
      </c>
      <c r="E81" s="91"/>
      <c r="F81" s="101">
        <v>40447</v>
      </c>
      <c r="G81" s="101"/>
      <c r="H81" s="101">
        <v>40548</v>
      </c>
      <c r="I81" s="101"/>
      <c r="J81" s="91">
        <v>40611</v>
      </c>
      <c r="K81" s="91"/>
      <c r="L81" s="91">
        <v>40709</v>
      </c>
      <c r="M81" s="91"/>
      <c r="N81" s="91">
        <v>40792</v>
      </c>
      <c r="O81" s="91"/>
      <c r="P81" s="91">
        <v>40834</v>
      </c>
      <c r="Q81" s="91"/>
      <c r="R81" s="91">
        <v>40875</v>
      </c>
      <c r="S81" s="91"/>
      <c r="T81" s="91"/>
      <c r="U81" s="92"/>
      <c r="V81" s="120"/>
      <c r="W81" s="96"/>
      <c r="X81" s="88"/>
      <c r="Y81" s="2" t="s">
        <v>8</v>
      </c>
      <c r="Z81" s="2" t="s">
        <v>9</v>
      </c>
      <c r="AA81" s="3">
        <v>40276</v>
      </c>
      <c r="AB81" s="3">
        <v>40447</v>
      </c>
      <c r="AC81" s="3">
        <v>40548</v>
      </c>
      <c r="AD81" s="3">
        <v>40611</v>
      </c>
      <c r="AE81" s="105">
        <v>40709</v>
      </c>
      <c r="AF81" s="105">
        <v>40792</v>
      </c>
      <c r="AG81" s="3">
        <v>40834</v>
      </c>
      <c r="AH81" s="3">
        <v>40875</v>
      </c>
      <c r="AI81" s="54"/>
      <c r="AJ81"/>
    </row>
    <row r="82" spans="2:36" ht="15" customHeight="1" x14ac:dyDescent="0.25">
      <c r="B82" s="4" t="s">
        <v>10</v>
      </c>
      <c r="C82" s="5" t="s">
        <v>11</v>
      </c>
      <c r="D82" s="5" t="s">
        <v>13</v>
      </c>
      <c r="E82" s="42">
        <v>0.02</v>
      </c>
      <c r="F82" s="42" t="s">
        <v>13</v>
      </c>
      <c r="G82" s="42">
        <v>2.1999999999999999E-2</v>
      </c>
      <c r="H82" s="42" t="s">
        <v>13</v>
      </c>
      <c r="I82" s="42">
        <v>2.1999999999999999E-2</v>
      </c>
      <c r="J82" s="42" t="s">
        <v>13</v>
      </c>
      <c r="K82" s="5">
        <v>2.3E-2</v>
      </c>
      <c r="L82" s="5" t="s">
        <v>13</v>
      </c>
      <c r="M82" s="5">
        <v>2.1999999999999999E-2</v>
      </c>
      <c r="N82" s="5" t="s">
        <v>13</v>
      </c>
      <c r="O82" s="5">
        <v>2.1999999999999999E-2</v>
      </c>
      <c r="P82" s="5" t="s">
        <v>12</v>
      </c>
      <c r="Q82" s="5">
        <v>0.12</v>
      </c>
      <c r="R82" s="5" t="s">
        <v>13</v>
      </c>
      <c r="S82" s="5">
        <v>1.9E-2</v>
      </c>
      <c r="T82" s="5"/>
      <c r="U82" s="6"/>
      <c r="V82" s="71">
        <v>12.5</v>
      </c>
      <c r="W82" s="6" t="s">
        <v>42</v>
      </c>
      <c r="X82" s="45">
        <v>14</v>
      </c>
      <c r="Y82" s="5">
        <v>164</v>
      </c>
      <c r="Z82" s="5">
        <v>39.299999999999997</v>
      </c>
      <c r="AA82" s="5">
        <v>0</v>
      </c>
      <c r="AB82" s="5">
        <v>0</v>
      </c>
      <c r="AC82" s="5">
        <v>0</v>
      </c>
      <c r="AD82" s="5">
        <v>0</v>
      </c>
      <c r="AE82" s="42">
        <v>0</v>
      </c>
      <c r="AF82" s="42">
        <v>0</v>
      </c>
      <c r="AG82" s="46">
        <v>1.0243902439024391E-2</v>
      </c>
      <c r="AH82" s="5">
        <v>0</v>
      </c>
      <c r="AI82" s="6"/>
    </row>
    <row r="83" spans="2:36" x14ac:dyDescent="0.25">
      <c r="B83" s="4" t="s">
        <v>14</v>
      </c>
      <c r="C83" s="5" t="s">
        <v>11</v>
      </c>
      <c r="D83" s="5" t="s">
        <v>13</v>
      </c>
      <c r="E83" s="42">
        <v>0.12</v>
      </c>
      <c r="F83" s="42" t="s">
        <v>13</v>
      </c>
      <c r="G83" s="42">
        <v>0.14000000000000001</v>
      </c>
      <c r="H83" s="42" t="s">
        <v>13</v>
      </c>
      <c r="I83" s="42">
        <v>0.13</v>
      </c>
      <c r="J83" s="42" t="s">
        <v>13</v>
      </c>
      <c r="K83" s="5">
        <v>0.14000000000000001</v>
      </c>
      <c r="L83" s="5" t="s">
        <v>13</v>
      </c>
      <c r="M83" s="5">
        <v>0.13</v>
      </c>
      <c r="N83" s="5" t="s">
        <v>13</v>
      </c>
      <c r="O83" s="5">
        <v>0.13</v>
      </c>
      <c r="P83" s="5" t="s">
        <v>13</v>
      </c>
      <c r="Q83" s="5">
        <v>0.13</v>
      </c>
      <c r="R83" s="5" t="s">
        <v>13</v>
      </c>
      <c r="S83" s="5">
        <v>0.12</v>
      </c>
      <c r="T83" s="5"/>
      <c r="U83" s="6"/>
      <c r="V83" s="71">
        <v>0</v>
      </c>
      <c r="W83" s="6" t="s">
        <v>43</v>
      </c>
      <c r="X83" s="45">
        <v>1</v>
      </c>
      <c r="Y83" s="5">
        <v>232</v>
      </c>
      <c r="Z83" s="5">
        <v>55.8</v>
      </c>
      <c r="AA83" s="5">
        <v>0</v>
      </c>
      <c r="AB83" s="5">
        <v>0</v>
      </c>
      <c r="AC83" s="5">
        <v>0</v>
      </c>
      <c r="AD83" s="5">
        <v>0</v>
      </c>
      <c r="AE83" s="42">
        <v>0</v>
      </c>
      <c r="AF83" s="42">
        <v>0</v>
      </c>
      <c r="AG83" s="5">
        <v>0</v>
      </c>
      <c r="AH83" s="5">
        <v>0</v>
      </c>
      <c r="AI83" s="6"/>
    </row>
    <row r="84" spans="2:36" x14ac:dyDescent="0.25">
      <c r="B84" s="4" t="s">
        <v>15</v>
      </c>
      <c r="C84" s="5" t="s">
        <v>11</v>
      </c>
      <c r="D84" s="5" t="s">
        <v>13</v>
      </c>
      <c r="E84" s="42">
        <v>0.19</v>
      </c>
      <c r="F84" s="42" t="s">
        <v>13</v>
      </c>
      <c r="G84" s="42">
        <v>0.21</v>
      </c>
      <c r="H84" s="42" t="s">
        <v>13</v>
      </c>
      <c r="I84" s="68">
        <v>0.2</v>
      </c>
      <c r="J84" s="68" t="s">
        <v>13</v>
      </c>
      <c r="K84" s="59">
        <v>0.22</v>
      </c>
      <c r="L84" s="59" t="s">
        <v>13</v>
      </c>
      <c r="M84" s="59">
        <v>0.2</v>
      </c>
      <c r="N84" s="5" t="s">
        <v>13</v>
      </c>
      <c r="O84" s="5">
        <v>0.21</v>
      </c>
      <c r="P84" s="5" t="s">
        <v>13</v>
      </c>
      <c r="Q84" s="59">
        <v>0.2</v>
      </c>
      <c r="R84" s="5" t="s">
        <v>13</v>
      </c>
      <c r="S84" s="5">
        <v>0.18</v>
      </c>
      <c r="T84" s="5"/>
      <c r="U84" s="6"/>
      <c r="V84" s="71">
        <v>0</v>
      </c>
      <c r="W84" s="6" t="s">
        <v>57</v>
      </c>
      <c r="X84" s="45">
        <v>1</v>
      </c>
      <c r="Y84" s="5">
        <v>1280</v>
      </c>
      <c r="Z84" s="5">
        <v>307</v>
      </c>
      <c r="AA84" s="5">
        <v>0</v>
      </c>
      <c r="AB84" s="5">
        <v>0</v>
      </c>
      <c r="AC84" s="5">
        <v>0</v>
      </c>
      <c r="AD84" s="5">
        <v>0</v>
      </c>
      <c r="AE84" s="42">
        <v>0</v>
      </c>
      <c r="AF84" s="42">
        <v>0</v>
      </c>
      <c r="AG84" s="5">
        <v>0</v>
      </c>
      <c r="AH84" s="5">
        <v>0</v>
      </c>
      <c r="AI84" s="6"/>
    </row>
    <row r="85" spans="2:36" x14ac:dyDescent="0.25">
      <c r="B85" s="4" t="s">
        <v>16</v>
      </c>
      <c r="C85" s="5" t="s">
        <v>11</v>
      </c>
      <c r="D85" s="5" t="s">
        <v>13</v>
      </c>
      <c r="E85" s="42">
        <v>6.3E-3</v>
      </c>
      <c r="F85" s="42" t="s">
        <v>13</v>
      </c>
      <c r="G85" s="42">
        <v>7.1000000000000004E-3</v>
      </c>
      <c r="H85" s="42" t="s">
        <v>13</v>
      </c>
      <c r="I85" s="42">
        <v>6.8999999999999999E-3</v>
      </c>
      <c r="J85" s="42" t="s">
        <v>13</v>
      </c>
      <c r="K85" s="5">
        <v>7.3000000000000001E-3</v>
      </c>
      <c r="L85" s="5" t="s">
        <v>13</v>
      </c>
      <c r="M85" s="5">
        <v>6.8999999999999999E-3</v>
      </c>
      <c r="N85" s="5" t="s">
        <v>13</v>
      </c>
      <c r="O85" s="5">
        <v>7.0000000000000001E-3</v>
      </c>
      <c r="P85" s="5"/>
      <c r="Q85" s="5">
        <v>0.18</v>
      </c>
      <c r="R85" s="5" t="s">
        <v>13</v>
      </c>
      <c r="S85" s="5">
        <v>6.1000000000000004E-3</v>
      </c>
      <c r="T85" s="5"/>
      <c r="U85" s="6"/>
      <c r="V85" s="71">
        <v>12.5</v>
      </c>
      <c r="W85" s="6" t="s">
        <v>66</v>
      </c>
      <c r="X85" s="45">
        <v>1</v>
      </c>
      <c r="Y85" s="5">
        <v>86.1</v>
      </c>
      <c r="Z85" s="5">
        <v>20.7</v>
      </c>
      <c r="AA85" s="5">
        <v>0</v>
      </c>
      <c r="AB85" s="5">
        <v>0</v>
      </c>
      <c r="AC85" s="5">
        <v>0</v>
      </c>
      <c r="AD85" s="5">
        <v>0</v>
      </c>
      <c r="AE85" s="42">
        <v>0</v>
      </c>
      <c r="AF85" s="42">
        <v>0</v>
      </c>
      <c r="AG85" s="46">
        <v>2.0905923344947735E-3</v>
      </c>
      <c r="AH85" s="5">
        <v>0</v>
      </c>
      <c r="AI85" s="6"/>
    </row>
    <row r="86" spans="2:36" x14ac:dyDescent="0.25">
      <c r="B86" s="4" t="s">
        <v>17</v>
      </c>
      <c r="C86" s="5" t="s">
        <v>18</v>
      </c>
      <c r="D86" s="5" t="s">
        <v>13</v>
      </c>
      <c r="E86" s="42">
        <v>3.5000000000000003E-2</v>
      </c>
      <c r="F86" s="42" t="s">
        <v>13</v>
      </c>
      <c r="G86" s="42">
        <v>0.04</v>
      </c>
      <c r="H86" s="42" t="s">
        <v>13</v>
      </c>
      <c r="I86" s="42">
        <v>3.9E-2</v>
      </c>
      <c r="J86" s="42" t="s">
        <v>13</v>
      </c>
      <c r="K86" s="5">
        <v>4.1000000000000002E-2</v>
      </c>
      <c r="L86" s="5" t="s">
        <v>12</v>
      </c>
      <c r="M86" s="5">
        <v>0.14000000000000001</v>
      </c>
      <c r="N86" s="5" t="s">
        <v>13</v>
      </c>
      <c r="O86" s="5">
        <v>3.9E-2</v>
      </c>
      <c r="P86" s="5"/>
      <c r="Q86" s="5">
        <v>0.17</v>
      </c>
      <c r="R86" s="5" t="s">
        <v>13</v>
      </c>
      <c r="S86" s="5">
        <v>3.4000000000000002E-2</v>
      </c>
      <c r="T86" s="5"/>
      <c r="U86" s="6"/>
      <c r="V86" s="71">
        <v>25</v>
      </c>
      <c r="W86" s="6" t="s">
        <v>67</v>
      </c>
      <c r="X86" s="45">
        <v>1</v>
      </c>
      <c r="Y86" s="5">
        <v>9.2799999999999994</v>
      </c>
      <c r="Z86" s="5">
        <v>2.23</v>
      </c>
      <c r="AA86" s="5">
        <v>0</v>
      </c>
      <c r="AB86" s="5">
        <v>0</v>
      </c>
      <c r="AC86" s="5">
        <v>0</v>
      </c>
      <c r="AD86" s="5">
        <v>0</v>
      </c>
      <c r="AE86" s="114">
        <v>1.5086206896551727E-2</v>
      </c>
      <c r="AF86" s="42">
        <v>0</v>
      </c>
      <c r="AG86" s="46">
        <v>1.8318965517241381E-2</v>
      </c>
      <c r="AH86" s="5">
        <v>0</v>
      </c>
      <c r="AI86" s="6"/>
    </row>
    <row r="87" spans="2:36" x14ac:dyDescent="0.25">
      <c r="B87" s="4" t="s">
        <v>20</v>
      </c>
      <c r="C87" s="5" t="s">
        <v>18</v>
      </c>
      <c r="D87" s="5" t="s">
        <v>13</v>
      </c>
      <c r="E87" s="42">
        <v>8.9999999999999993E-3</v>
      </c>
      <c r="F87" s="42" t="s">
        <v>13</v>
      </c>
      <c r="G87" s="42">
        <v>0.01</v>
      </c>
      <c r="H87" s="42" t="s">
        <v>12</v>
      </c>
      <c r="I87" s="42">
        <v>7.0999999999999994E-2</v>
      </c>
      <c r="J87" s="42" t="s">
        <v>12</v>
      </c>
      <c r="K87" s="5">
        <v>4.3999999999999997E-2</v>
      </c>
      <c r="L87" s="5" t="s">
        <v>12</v>
      </c>
      <c r="M87" s="5">
        <v>0.15</v>
      </c>
      <c r="N87" s="5" t="s">
        <v>12</v>
      </c>
      <c r="O87" s="5">
        <v>4.4999999999999998E-2</v>
      </c>
      <c r="P87" s="5"/>
      <c r="Q87" s="5">
        <v>0.17</v>
      </c>
      <c r="R87" s="5" t="s">
        <v>12</v>
      </c>
      <c r="S87" s="5">
        <v>9.7000000000000003E-2</v>
      </c>
      <c r="T87" s="5"/>
      <c r="U87" s="6"/>
      <c r="V87" s="71">
        <v>75</v>
      </c>
      <c r="W87" s="6" t="s">
        <v>68</v>
      </c>
      <c r="X87" s="45">
        <v>1</v>
      </c>
      <c r="Y87" s="5">
        <v>3.98</v>
      </c>
      <c r="Z87" s="5">
        <v>0.95699999999999996</v>
      </c>
      <c r="AA87" s="5">
        <v>0</v>
      </c>
      <c r="AB87" s="5">
        <v>0</v>
      </c>
      <c r="AC87" s="46">
        <v>1.7839195979899497E-2</v>
      </c>
      <c r="AD87" s="46">
        <v>1.1055276381909547E-2</v>
      </c>
      <c r="AE87" s="114">
        <v>3.7688442211055273E-2</v>
      </c>
      <c r="AF87" s="108">
        <v>1.1306532663316583E-2</v>
      </c>
      <c r="AG87" s="46">
        <v>4.2713567839195984E-2</v>
      </c>
      <c r="AH87" s="46">
        <v>2.4371859296482414E-2</v>
      </c>
      <c r="AI87" s="6"/>
    </row>
    <row r="88" spans="2:36" x14ac:dyDescent="0.25">
      <c r="B88" s="4" t="s">
        <v>21</v>
      </c>
      <c r="C88" s="5" t="s">
        <v>18</v>
      </c>
      <c r="D88" s="5" t="s">
        <v>13</v>
      </c>
      <c r="E88" s="42">
        <v>1.4E-2</v>
      </c>
      <c r="F88" s="42" t="s">
        <v>12</v>
      </c>
      <c r="G88" s="42">
        <v>3.5000000000000003E-2</v>
      </c>
      <c r="H88" s="42"/>
      <c r="I88" s="42">
        <v>0.11</v>
      </c>
      <c r="J88" s="42"/>
      <c r="K88" s="5">
        <v>0.15</v>
      </c>
      <c r="L88" s="5"/>
      <c r="M88" s="42">
        <v>0.28999999999999998</v>
      </c>
      <c r="N88" s="5"/>
      <c r="O88" s="5">
        <v>0.13</v>
      </c>
      <c r="P88" s="5"/>
      <c r="Q88" s="5">
        <v>0.31</v>
      </c>
      <c r="R88" s="5"/>
      <c r="S88" s="5">
        <v>0.14000000000000001</v>
      </c>
      <c r="T88" s="5"/>
      <c r="U88" s="6"/>
      <c r="V88" s="71">
        <v>87.5</v>
      </c>
      <c r="W88" s="62">
        <f>MEDIAN(E88,G88,I88,K88,M88,O88,Q88,S88,U88)</f>
        <v>0.13500000000000001</v>
      </c>
      <c r="X88" s="45">
        <v>1</v>
      </c>
      <c r="Y88" s="5">
        <v>2.82</v>
      </c>
      <c r="Z88" s="5">
        <v>0.67700000000000005</v>
      </c>
      <c r="AA88" s="5">
        <v>0</v>
      </c>
      <c r="AB88" s="46">
        <v>1.2411347517730499E-2</v>
      </c>
      <c r="AC88" s="46">
        <v>3.9007092198581561E-2</v>
      </c>
      <c r="AD88" s="46">
        <v>5.3191489361702128E-2</v>
      </c>
      <c r="AE88" s="114">
        <v>0.10283687943262411</v>
      </c>
      <c r="AF88" s="108">
        <v>4.6099290780141848E-2</v>
      </c>
      <c r="AG88" s="46">
        <v>0.1099290780141844</v>
      </c>
      <c r="AH88" s="46">
        <v>4.9645390070921995E-2</v>
      </c>
      <c r="AI88" s="6"/>
    </row>
    <row r="89" spans="2:36" x14ac:dyDescent="0.25">
      <c r="B89" s="4" t="s">
        <v>22</v>
      </c>
      <c r="C89" s="5" t="s">
        <v>18</v>
      </c>
      <c r="D89" s="5" t="s">
        <v>13</v>
      </c>
      <c r="E89" s="42">
        <v>1.4E-2</v>
      </c>
      <c r="F89" s="42" t="s">
        <v>13</v>
      </c>
      <c r="G89" s="42">
        <v>1.6E-2</v>
      </c>
      <c r="H89" s="42" t="s">
        <v>12</v>
      </c>
      <c r="I89" s="42">
        <v>9.8000000000000004E-2</v>
      </c>
      <c r="J89" s="42" t="s">
        <v>12</v>
      </c>
      <c r="K89" s="5">
        <v>0.18</v>
      </c>
      <c r="L89" s="5"/>
      <c r="M89" s="42">
        <v>0.35</v>
      </c>
      <c r="N89" s="5" t="s">
        <v>12</v>
      </c>
      <c r="O89" s="5">
        <v>8.6999999999999994E-2</v>
      </c>
      <c r="P89" s="5" t="s">
        <v>12</v>
      </c>
      <c r="Q89" s="5">
        <v>8.7999999999999995E-2</v>
      </c>
      <c r="R89" s="5" t="s">
        <v>12</v>
      </c>
      <c r="S89" s="5">
        <v>6.2E-2</v>
      </c>
      <c r="T89" s="5"/>
      <c r="U89" s="6"/>
      <c r="V89" s="71">
        <v>75</v>
      </c>
      <c r="W89" s="6" t="s">
        <v>69</v>
      </c>
      <c r="X89" s="45">
        <v>1</v>
      </c>
      <c r="Y89" s="5">
        <v>1.83</v>
      </c>
      <c r="Z89" s="5">
        <v>0.439</v>
      </c>
      <c r="AA89" s="5">
        <v>0</v>
      </c>
      <c r="AB89" s="5">
        <v>0</v>
      </c>
      <c r="AC89" s="46">
        <v>5.3551912568306013E-2</v>
      </c>
      <c r="AD89" s="46">
        <v>9.8360655737704916E-2</v>
      </c>
      <c r="AE89" s="114">
        <v>0.19125683060109289</v>
      </c>
      <c r="AF89" s="108">
        <v>4.7540983606557369E-2</v>
      </c>
      <c r="AG89" s="46">
        <v>4.8087431693989068E-2</v>
      </c>
      <c r="AH89" s="46">
        <v>3.3879781420765025E-2</v>
      </c>
      <c r="AI89" s="6"/>
    </row>
    <row r="90" spans="2:36" x14ac:dyDescent="0.25">
      <c r="B90" s="4" t="s">
        <v>23</v>
      </c>
      <c r="C90" s="5" t="s">
        <v>18</v>
      </c>
      <c r="D90" s="5" t="s">
        <v>13</v>
      </c>
      <c r="E90" s="42">
        <v>1.0999999999999999E-2</v>
      </c>
      <c r="F90" s="42" t="s">
        <v>13</v>
      </c>
      <c r="G90" s="42">
        <v>1.2E-2</v>
      </c>
      <c r="H90" s="42" t="s">
        <v>12</v>
      </c>
      <c r="I90" s="42">
        <v>4.7E-2</v>
      </c>
      <c r="J90" s="42" t="s">
        <v>12</v>
      </c>
      <c r="K90" s="5">
        <v>5.8999999999999997E-2</v>
      </c>
      <c r="L90" s="5"/>
      <c r="M90" s="37">
        <v>0.15</v>
      </c>
      <c r="N90" s="5" t="s">
        <v>13</v>
      </c>
      <c r="O90" s="5">
        <v>1.2E-2</v>
      </c>
      <c r="P90" s="5"/>
      <c r="Q90" s="5">
        <v>8.5000000000000006E-2</v>
      </c>
      <c r="R90" s="5" t="s">
        <v>12</v>
      </c>
      <c r="S90" s="5">
        <v>3.6999999999999998E-2</v>
      </c>
      <c r="T90" s="5"/>
      <c r="U90" s="6"/>
      <c r="V90" s="71">
        <v>62.5</v>
      </c>
      <c r="W90" s="6" t="s">
        <v>70</v>
      </c>
      <c r="X90" s="45">
        <v>1</v>
      </c>
      <c r="Y90" s="5">
        <v>2.67</v>
      </c>
      <c r="Z90" s="5">
        <v>0.64200000000000002</v>
      </c>
      <c r="AA90" s="5">
        <v>0</v>
      </c>
      <c r="AB90" s="5">
        <v>0</v>
      </c>
      <c r="AC90" s="46">
        <v>1.760299625468165E-2</v>
      </c>
      <c r="AD90" s="46">
        <v>2.2097378277153558E-2</v>
      </c>
      <c r="AE90" s="114">
        <v>5.6179775280898875E-2</v>
      </c>
      <c r="AF90" s="42">
        <v>0</v>
      </c>
      <c r="AG90" s="46">
        <v>3.1835205992509365E-2</v>
      </c>
      <c r="AH90" s="46">
        <v>1.3857677902621723E-2</v>
      </c>
      <c r="AI90" s="6"/>
    </row>
    <row r="91" spans="2:36" x14ac:dyDescent="0.25">
      <c r="B91" s="4" t="s">
        <v>24</v>
      </c>
      <c r="C91" s="5" t="s">
        <v>18</v>
      </c>
      <c r="D91" s="5" t="s">
        <v>13</v>
      </c>
      <c r="E91" s="42">
        <v>9.1999999999999998E-3</v>
      </c>
      <c r="F91" s="42" t="s">
        <v>13</v>
      </c>
      <c r="G91" s="42">
        <v>0.01</v>
      </c>
      <c r="H91" s="42" t="s">
        <v>12</v>
      </c>
      <c r="I91" s="42">
        <v>9.5000000000000001E-2</v>
      </c>
      <c r="J91" s="42" t="s">
        <v>12</v>
      </c>
      <c r="K91" s="5">
        <v>0.11</v>
      </c>
      <c r="L91" s="5"/>
      <c r="M91" s="37">
        <v>0.57999999999999996</v>
      </c>
      <c r="N91" s="5" t="s">
        <v>12</v>
      </c>
      <c r="O91" s="59">
        <v>0.1</v>
      </c>
      <c r="P91" s="5"/>
      <c r="Q91" s="5">
        <v>0.16</v>
      </c>
      <c r="R91" s="5" t="s">
        <v>12</v>
      </c>
      <c r="S91" s="5">
        <v>3.6999999999999998E-2</v>
      </c>
      <c r="T91" s="5"/>
      <c r="U91" s="6"/>
      <c r="V91" s="71">
        <v>75</v>
      </c>
      <c r="W91" s="47">
        <f>MEDIAN(E91,G91,I91,K91,M91,O91,Q91,S91,U91)</f>
        <v>9.7500000000000003E-2</v>
      </c>
      <c r="X91" s="45">
        <v>1</v>
      </c>
      <c r="Y91" s="5">
        <v>8.49</v>
      </c>
      <c r="Z91" s="5">
        <v>2.04</v>
      </c>
      <c r="AA91" s="5">
        <v>0</v>
      </c>
      <c r="AB91" s="5">
        <v>0</v>
      </c>
      <c r="AC91" s="46">
        <v>1.1189634864546525E-2</v>
      </c>
      <c r="AD91" s="46">
        <v>1.2956419316843345E-2</v>
      </c>
      <c r="AE91" s="114">
        <v>6.8315665488810365E-2</v>
      </c>
      <c r="AF91" s="108">
        <v>1.1778563015312132E-2</v>
      </c>
      <c r="AG91" s="46">
        <v>1.884570082449941E-2</v>
      </c>
      <c r="AH91" s="46">
        <v>4.3580683156654882E-3</v>
      </c>
      <c r="AI91" s="6"/>
    </row>
    <row r="92" spans="2:36" x14ac:dyDescent="0.25">
      <c r="B92" s="4" t="s">
        <v>25</v>
      </c>
      <c r="C92" s="5" t="s">
        <v>18</v>
      </c>
      <c r="D92" s="5" t="s">
        <v>13</v>
      </c>
      <c r="E92" s="42">
        <v>9.9000000000000008E-3</v>
      </c>
      <c r="F92" s="42" t="s">
        <v>13</v>
      </c>
      <c r="G92" s="42">
        <v>1.0999999999999999E-2</v>
      </c>
      <c r="H92" s="42" t="s">
        <v>13</v>
      </c>
      <c r="I92" s="42">
        <v>1.0999999999999999E-2</v>
      </c>
      <c r="J92" s="42" t="s">
        <v>13</v>
      </c>
      <c r="K92" s="5">
        <v>1.2E-2</v>
      </c>
      <c r="L92" s="5" t="s">
        <v>13</v>
      </c>
      <c r="M92" s="5">
        <v>1.0999999999999999E-2</v>
      </c>
      <c r="N92" s="5" t="s">
        <v>12</v>
      </c>
      <c r="O92" s="5">
        <v>4.1000000000000002E-2</v>
      </c>
      <c r="P92" s="5" t="s">
        <v>12</v>
      </c>
      <c r="Q92" s="5">
        <v>9.0999999999999998E-2</v>
      </c>
      <c r="R92" s="5" t="s">
        <v>13</v>
      </c>
      <c r="S92" s="5">
        <v>9.5999999999999992E-3</v>
      </c>
      <c r="T92" s="5"/>
      <c r="U92" s="6"/>
      <c r="V92" s="71">
        <v>25</v>
      </c>
      <c r="W92" s="6">
        <f>MEDIAN(E92,G92,I92,K92,M92,O92,Q92,S92,U92)</f>
        <v>1.0999999999999999E-2</v>
      </c>
      <c r="X92" s="45">
        <v>5</v>
      </c>
      <c r="Y92" s="5">
        <v>1.17</v>
      </c>
      <c r="Z92" s="5">
        <v>0.28199999999999997</v>
      </c>
      <c r="AA92" s="5">
        <v>0</v>
      </c>
      <c r="AB92" s="5">
        <v>0</v>
      </c>
      <c r="AC92" s="5">
        <v>0</v>
      </c>
      <c r="AD92" s="5">
        <v>0</v>
      </c>
      <c r="AE92" s="42">
        <v>0</v>
      </c>
      <c r="AF92" s="108">
        <v>0.17521367521367523</v>
      </c>
      <c r="AG92" s="46">
        <v>0.3888888888888889</v>
      </c>
      <c r="AH92" s="5">
        <v>0</v>
      </c>
      <c r="AI92" s="6"/>
    </row>
    <row r="93" spans="2:36" x14ac:dyDescent="0.25">
      <c r="B93" s="4" t="s">
        <v>26</v>
      </c>
      <c r="C93" s="5" t="s">
        <v>18</v>
      </c>
      <c r="D93" s="5" t="s">
        <v>13</v>
      </c>
      <c r="E93" s="42">
        <v>0.01</v>
      </c>
      <c r="F93" s="42" t="s">
        <v>13</v>
      </c>
      <c r="G93" s="42">
        <v>1.2E-2</v>
      </c>
      <c r="H93" s="42"/>
      <c r="I93" s="68">
        <v>0.2</v>
      </c>
      <c r="J93" s="42"/>
      <c r="K93" s="5">
        <v>0.19</v>
      </c>
      <c r="L93" s="5"/>
      <c r="M93" s="68">
        <v>0.4</v>
      </c>
      <c r="N93" s="5" t="s">
        <v>12</v>
      </c>
      <c r="O93" s="5">
        <v>0.15</v>
      </c>
      <c r="P93" s="5"/>
      <c r="Q93" s="5">
        <v>0.46</v>
      </c>
      <c r="R93" s="5" t="s">
        <v>12</v>
      </c>
      <c r="S93" s="5">
        <v>0.11</v>
      </c>
      <c r="T93" s="5"/>
      <c r="U93" s="6"/>
      <c r="V93" s="71">
        <v>75</v>
      </c>
      <c r="W93" s="6">
        <f>MEDIAN(E93,G93,I93,K93,M93,O93,Q93,S93,U93)</f>
        <v>0.16999999999999998</v>
      </c>
      <c r="X93" s="45">
        <v>1</v>
      </c>
      <c r="Y93" s="5">
        <v>229.6</v>
      </c>
      <c r="Z93" s="5">
        <v>7.11</v>
      </c>
      <c r="AA93" s="5">
        <v>0</v>
      </c>
      <c r="AB93" s="5">
        <v>0</v>
      </c>
      <c r="AC93" s="46">
        <v>8.7108013937282241E-4</v>
      </c>
      <c r="AD93" s="46">
        <v>8.2752613240418124E-4</v>
      </c>
      <c r="AE93" s="114">
        <v>1.7421602787456448E-3</v>
      </c>
      <c r="AF93" s="108">
        <v>6.5331010452961667E-4</v>
      </c>
      <c r="AG93" s="46">
        <v>2.0034843205574914E-3</v>
      </c>
      <c r="AH93" s="46">
        <v>4.7909407665505226E-4</v>
      </c>
      <c r="AI93" s="6"/>
    </row>
    <row r="94" spans="2:36" x14ac:dyDescent="0.25">
      <c r="B94" s="4" t="s">
        <v>27</v>
      </c>
      <c r="C94" s="5" t="s">
        <v>18</v>
      </c>
      <c r="D94" s="5" t="s">
        <v>13</v>
      </c>
      <c r="E94" s="42">
        <v>5.8999999999999999E-3</v>
      </c>
      <c r="F94" s="42" t="s">
        <v>12</v>
      </c>
      <c r="G94" s="42">
        <v>0.02</v>
      </c>
      <c r="H94" s="42" t="s">
        <v>12</v>
      </c>
      <c r="I94" s="42">
        <v>7.1999999999999995E-2</v>
      </c>
      <c r="J94" s="42" t="s">
        <v>12</v>
      </c>
      <c r="K94" s="5">
        <v>8.6999999999999994E-2</v>
      </c>
      <c r="L94" s="5"/>
      <c r="M94" s="37">
        <v>0.19</v>
      </c>
      <c r="N94" s="5" t="s">
        <v>12</v>
      </c>
      <c r="O94" s="5">
        <v>0.06</v>
      </c>
      <c r="P94" s="5" t="s">
        <v>13</v>
      </c>
      <c r="Q94" s="5">
        <v>6.4000000000000003E-3</v>
      </c>
      <c r="R94" s="5" t="s">
        <v>12</v>
      </c>
      <c r="S94" s="5">
        <v>4.8000000000000001E-2</v>
      </c>
      <c r="T94" s="5"/>
      <c r="U94" s="6"/>
      <c r="V94" s="71">
        <v>75</v>
      </c>
      <c r="W94" s="6" t="s">
        <v>71</v>
      </c>
      <c r="X94" s="45">
        <v>1</v>
      </c>
      <c r="Y94" s="5">
        <v>1.1399999999999999</v>
      </c>
      <c r="Z94" s="5">
        <v>0.27500000000000002</v>
      </c>
      <c r="AA94" s="5">
        <v>0</v>
      </c>
      <c r="AB94" s="46">
        <v>1.754385964912281E-2</v>
      </c>
      <c r="AC94" s="46">
        <v>6.3157894736842107E-2</v>
      </c>
      <c r="AD94" s="46">
        <v>7.6315789473684212E-2</v>
      </c>
      <c r="AE94" s="114">
        <v>0.16666666666666669</v>
      </c>
      <c r="AF94" s="108">
        <v>5.2631578947368425E-2</v>
      </c>
      <c r="AG94" s="5">
        <v>0</v>
      </c>
      <c r="AH94" s="46">
        <v>4.2105263157894743E-2</v>
      </c>
      <c r="AI94" s="6"/>
    </row>
    <row r="95" spans="2:36" x14ac:dyDescent="0.25">
      <c r="B95" s="4" t="s">
        <v>28</v>
      </c>
      <c r="C95" s="5" t="s">
        <v>11</v>
      </c>
      <c r="D95" s="5" t="s">
        <v>13</v>
      </c>
      <c r="E95" s="42">
        <v>0.13</v>
      </c>
      <c r="F95" s="42" t="s">
        <v>13</v>
      </c>
      <c r="G95" s="42">
        <v>0.15</v>
      </c>
      <c r="H95" s="42" t="s">
        <v>13</v>
      </c>
      <c r="I95" s="42">
        <v>0.14000000000000001</v>
      </c>
      <c r="J95" s="42" t="s">
        <v>13</v>
      </c>
      <c r="K95" s="5">
        <v>0.15</v>
      </c>
      <c r="L95" s="5" t="s">
        <v>13</v>
      </c>
      <c r="M95" s="5">
        <v>0.14000000000000001</v>
      </c>
      <c r="N95" s="5" t="s">
        <v>13</v>
      </c>
      <c r="O95" s="5">
        <v>0.15</v>
      </c>
      <c r="P95" s="5" t="s">
        <v>13</v>
      </c>
      <c r="Q95" s="5">
        <v>0.14000000000000001</v>
      </c>
      <c r="R95" s="5" t="s">
        <v>13</v>
      </c>
      <c r="S95" s="5">
        <v>0.13</v>
      </c>
      <c r="T95" s="5"/>
      <c r="U95" s="6"/>
      <c r="V95" s="71">
        <v>0</v>
      </c>
      <c r="W95" s="6" t="s">
        <v>44</v>
      </c>
      <c r="X95" s="45">
        <v>120</v>
      </c>
      <c r="Y95" s="5">
        <v>803</v>
      </c>
      <c r="Z95" s="5">
        <v>193</v>
      </c>
      <c r="AA95" s="5">
        <v>0</v>
      </c>
      <c r="AB95" s="5">
        <v>0</v>
      </c>
      <c r="AC95" s="5">
        <v>0</v>
      </c>
      <c r="AD95" s="5">
        <v>0</v>
      </c>
      <c r="AE95" s="42">
        <v>0</v>
      </c>
      <c r="AF95" s="42">
        <v>0</v>
      </c>
      <c r="AG95" s="5">
        <v>0</v>
      </c>
      <c r="AH95" s="5">
        <v>0</v>
      </c>
      <c r="AI95" s="6"/>
    </row>
    <row r="96" spans="2:36" x14ac:dyDescent="0.25">
      <c r="B96" s="4" t="s">
        <v>29</v>
      </c>
      <c r="C96" s="5" t="s">
        <v>11</v>
      </c>
      <c r="D96" s="5" t="s">
        <v>13</v>
      </c>
      <c r="E96" s="42">
        <v>6.4000000000000003E-3</v>
      </c>
      <c r="F96" s="42" t="s">
        <v>12</v>
      </c>
      <c r="G96" s="42">
        <v>1.2999999999999999E-2</v>
      </c>
      <c r="H96" s="42" t="s">
        <v>12</v>
      </c>
      <c r="I96" s="42">
        <v>5.6000000000000001E-2</v>
      </c>
      <c r="J96" s="42" t="s">
        <v>12</v>
      </c>
      <c r="K96" s="5">
        <v>5.8999999999999997E-2</v>
      </c>
      <c r="L96" s="5" t="s">
        <v>12</v>
      </c>
      <c r="M96" s="5">
        <v>7.8E-2</v>
      </c>
      <c r="N96" s="5" t="s">
        <v>12</v>
      </c>
      <c r="O96" s="5">
        <v>3.5999999999999997E-2</v>
      </c>
      <c r="P96" s="5"/>
      <c r="Q96" s="5">
        <v>0.71</v>
      </c>
      <c r="R96" s="5" t="s">
        <v>12</v>
      </c>
      <c r="S96" s="5">
        <v>3.5999999999999997E-2</v>
      </c>
      <c r="T96" s="5"/>
      <c r="U96" s="6"/>
      <c r="V96" s="71">
        <v>87.5</v>
      </c>
      <c r="W96" s="6" t="s">
        <v>51</v>
      </c>
      <c r="X96" s="45">
        <v>6.8</v>
      </c>
      <c r="Y96" s="5">
        <v>79.7</v>
      </c>
      <c r="Z96" s="5">
        <v>19.100000000000001</v>
      </c>
      <c r="AA96" s="5">
        <v>0</v>
      </c>
      <c r="AB96" s="46">
        <v>1.1091593475533248E-3</v>
      </c>
      <c r="AC96" s="46">
        <v>4.7779171894604764E-3</v>
      </c>
      <c r="AD96" s="46">
        <v>5.0338770388958587E-3</v>
      </c>
      <c r="AE96" s="114">
        <v>6.6549560853199491E-3</v>
      </c>
      <c r="AF96" s="108">
        <v>3.0715181932245918E-3</v>
      </c>
      <c r="AG96" s="46">
        <v>6.0577164366373892E-2</v>
      </c>
      <c r="AH96" s="46">
        <v>3.0715181932245918E-3</v>
      </c>
      <c r="AI96" s="6"/>
    </row>
    <row r="97" spans="2:36" x14ac:dyDescent="0.25">
      <c r="B97" s="8" t="s">
        <v>30</v>
      </c>
      <c r="C97" s="9" t="s">
        <v>18</v>
      </c>
      <c r="D97" s="9" t="s">
        <v>13</v>
      </c>
      <c r="E97" s="70">
        <v>9.5999999999999992E-3</v>
      </c>
      <c r="F97" s="70" t="s">
        <v>13</v>
      </c>
      <c r="G97" s="70">
        <v>1.0999999999999999E-2</v>
      </c>
      <c r="H97" s="70" t="s">
        <v>12</v>
      </c>
      <c r="I97" s="70">
        <v>0.15</v>
      </c>
      <c r="J97" s="70" t="s">
        <v>12</v>
      </c>
      <c r="K97" s="9">
        <v>0.16</v>
      </c>
      <c r="L97" s="9" t="s">
        <v>12</v>
      </c>
      <c r="M97" s="9">
        <v>0.28000000000000003</v>
      </c>
      <c r="N97" s="9" t="s">
        <v>12</v>
      </c>
      <c r="O97" s="63">
        <v>0.1</v>
      </c>
      <c r="P97" s="9"/>
      <c r="Q97" s="9">
        <v>0.31</v>
      </c>
      <c r="R97" s="9" t="s">
        <v>12</v>
      </c>
      <c r="S97" s="9">
        <v>7.0000000000000007E-2</v>
      </c>
      <c r="T97" s="9"/>
      <c r="U97" s="10"/>
      <c r="V97" s="71">
        <v>75</v>
      </c>
      <c r="W97" s="6" t="s">
        <v>72</v>
      </c>
      <c r="X97" s="45">
        <v>2.1</v>
      </c>
      <c r="Y97" s="5">
        <v>42</v>
      </c>
      <c r="Z97" s="5">
        <v>10.1</v>
      </c>
      <c r="AA97" s="5">
        <v>0</v>
      </c>
      <c r="AB97" s="5">
        <v>0</v>
      </c>
      <c r="AC97" s="46">
        <v>7.4999999999999997E-3</v>
      </c>
      <c r="AD97" s="46">
        <v>8.0000000000000002E-3</v>
      </c>
      <c r="AE97" s="114">
        <v>1.4000000000000002E-2</v>
      </c>
      <c r="AF97" s="108">
        <v>5.0000000000000001E-3</v>
      </c>
      <c r="AG97" s="46">
        <v>1.55E-2</v>
      </c>
      <c r="AH97" s="46">
        <v>3.5000000000000005E-3</v>
      </c>
      <c r="AI97" s="6"/>
    </row>
    <row r="98" spans="2:36" ht="18" thickBot="1" x14ac:dyDescent="0.35">
      <c r="B98" s="24" t="s">
        <v>31</v>
      </c>
      <c r="C98" s="24"/>
      <c r="D98" s="25"/>
      <c r="E98" s="134">
        <v>0</v>
      </c>
      <c r="F98" s="134"/>
      <c r="G98" s="134">
        <f>SUM(G88,G94,G96)</f>
        <v>6.8000000000000005E-2</v>
      </c>
      <c r="H98" s="134"/>
      <c r="I98" s="134">
        <f>SUM(I87:I91,I93:I94,I96:I97)</f>
        <v>0.89900000000000002</v>
      </c>
      <c r="J98" s="134"/>
      <c r="K98" s="27">
        <f>SUM(K87:K91,K93:K94,K96:K97)</f>
        <v>1.0389999999999999</v>
      </c>
      <c r="L98" s="26"/>
      <c r="M98" s="27">
        <f>SUM(M86:M91,M93:M94,M96:M97)</f>
        <v>2.6079999999999997</v>
      </c>
      <c r="N98" s="26"/>
      <c r="O98" s="26">
        <f>SUM(O87:O89,O91:O94,O96:O97)</f>
        <v>0.749</v>
      </c>
      <c r="P98" s="26"/>
      <c r="Q98" s="27">
        <f>SUM(Q82,Q85:Q93,Q96:Q97)</f>
        <v>2.8539999999999996</v>
      </c>
      <c r="R98" s="26"/>
      <c r="S98" s="26">
        <f>SUM(S87:S91,S93:S94,S96:S97)</f>
        <v>0.63700000000000001</v>
      </c>
      <c r="T98" s="28"/>
      <c r="U98" s="29"/>
      <c r="V98" s="127"/>
      <c r="W98" s="60">
        <f>MEDIAN(E98,G98,I98,K98,M98,O98,Q98,S98,U98)</f>
        <v>0.82400000000000007</v>
      </c>
      <c r="X98" s="55"/>
      <c r="Y98" s="30"/>
      <c r="Z98" s="30"/>
      <c r="AA98" s="30">
        <v>0</v>
      </c>
      <c r="AB98" s="31">
        <v>3.1064366514406631E-2</v>
      </c>
      <c r="AC98" s="31">
        <v>0.21549772393169064</v>
      </c>
      <c r="AD98" s="31">
        <v>0.28783841172029773</v>
      </c>
      <c r="AE98" s="115">
        <v>0.66042758294176551</v>
      </c>
      <c r="AF98" s="116">
        <v>0.35329545252412581</v>
      </c>
      <c r="AG98" s="31">
        <v>0.74903398223095896</v>
      </c>
      <c r="AH98" s="31">
        <v>0.17526865243423106</v>
      </c>
      <c r="AI98" s="56"/>
    </row>
    <row r="100" spans="2:36" s="32" customFormat="1" x14ac:dyDescent="0.25">
      <c r="E100" s="117"/>
      <c r="F100" s="117"/>
      <c r="G100" s="117"/>
      <c r="H100" s="117"/>
      <c r="I100" s="117"/>
      <c r="J100" s="117"/>
      <c r="V100" s="117"/>
      <c r="AE100" s="117"/>
      <c r="AF100" s="117"/>
      <c r="AJ100"/>
    </row>
  </sheetData>
  <mergeCells count="88">
    <mergeCell ref="B80:B81"/>
    <mergeCell ref="C80:C81"/>
    <mergeCell ref="D80:U80"/>
    <mergeCell ref="X80:X81"/>
    <mergeCell ref="Y80:Z80"/>
    <mergeCell ref="L81:M81"/>
    <mergeCell ref="N81:O81"/>
    <mergeCell ref="P81:Q81"/>
    <mergeCell ref="R81:S81"/>
    <mergeCell ref="T81:U81"/>
    <mergeCell ref="V80:V81"/>
    <mergeCell ref="W80:W81"/>
    <mergeCell ref="AA80:AI80"/>
    <mergeCell ref="D81:E81"/>
    <mergeCell ref="F81:G81"/>
    <mergeCell ref="H81:I81"/>
    <mergeCell ref="J81:K81"/>
    <mergeCell ref="X61:X62"/>
    <mergeCell ref="Y61:Z61"/>
    <mergeCell ref="AA61:AI61"/>
    <mergeCell ref="D62:E62"/>
    <mergeCell ref="F62:G62"/>
    <mergeCell ref="H62:I62"/>
    <mergeCell ref="J62:K62"/>
    <mergeCell ref="L62:M62"/>
    <mergeCell ref="N62:O62"/>
    <mergeCell ref="P62:Q62"/>
    <mergeCell ref="V61:V62"/>
    <mergeCell ref="W61:W62"/>
    <mergeCell ref="B61:B62"/>
    <mergeCell ref="C61:C62"/>
    <mergeCell ref="D61:U61"/>
    <mergeCell ref="R62:S62"/>
    <mergeCell ref="T62:U62"/>
    <mergeCell ref="B42:B43"/>
    <mergeCell ref="C42:C43"/>
    <mergeCell ref="D42:U42"/>
    <mergeCell ref="X42:X43"/>
    <mergeCell ref="Y42:Z42"/>
    <mergeCell ref="L43:M43"/>
    <mergeCell ref="N43:O43"/>
    <mergeCell ref="P43:Q43"/>
    <mergeCell ref="R43:S43"/>
    <mergeCell ref="T43:U43"/>
    <mergeCell ref="V42:V43"/>
    <mergeCell ref="W42:W43"/>
    <mergeCell ref="AA42:AI42"/>
    <mergeCell ref="D43:E43"/>
    <mergeCell ref="F43:G43"/>
    <mergeCell ref="H43:I43"/>
    <mergeCell ref="J43:K43"/>
    <mergeCell ref="Y23:Z23"/>
    <mergeCell ref="AA23:AI23"/>
    <mergeCell ref="D24:E24"/>
    <mergeCell ref="F24:G24"/>
    <mergeCell ref="H24:I24"/>
    <mergeCell ref="J24:K24"/>
    <mergeCell ref="L24:M24"/>
    <mergeCell ref="N24:O24"/>
    <mergeCell ref="P24:Q24"/>
    <mergeCell ref="R24:S24"/>
    <mergeCell ref="X23:X24"/>
    <mergeCell ref="V23:V24"/>
    <mergeCell ref="W23:W24"/>
    <mergeCell ref="B23:B24"/>
    <mergeCell ref="C23:C24"/>
    <mergeCell ref="D23:U23"/>
    <mergeCell ref="T24:U24"/>
    <mergeCell ref="F5:G5"/>
    <mergeCell ref="H5:I5"/>
    <mergeCell ref="J5:K5"/>
    <mergeCell ref="L5:M5"/>
    <mergeCell ref="N5:O5"/>
    <mergeCell ref="P5:Q5"/>
    <mergeCell ref="B1:AH1"/>
    <mergeCell ref="B3:B5"/>
    <mergeCell ref="D3:U3"/>
    <mergeCell ref="C4:C5"/>
    <mergeCell ref="D4:U4"/>
    <mergeCell ref="X4:X5"/>
    <mergeCell ref="Y4:Z4"/>
    <mergeCell ref="AA4:AI4"/>
    <mergeCell ref="D5:E5"/>
    <mergeCell ref="R5:S5"/>
    <mergeCell ref="T5:U5"/>
    <mergeCell ref="X3:AI3"/>
    <mergeCell ref="W3:W5"/>
    <mergeCell ref="V3:V5"/>
  </mergeCells>
  <conditionalFormatting sqref="AA22:AD22 AF22:AI22">
    <cfRule type="cellIs" dxfId="23" priority="33" operator="greaterThan">
      <formula>1</formula>
    </cfRule>
  </conditionalFormatting>
  <conditionalFormatting sqref="AA41:AB41 AD41:AI41">
    <cfRule type="cellIs" dxfId="22" priority="32" operator="greaterThan">
      <formula>1</formula>
    </cfRule>
  </conditionalFormatting>
  <conditionalFormatting sqref="AA60:AB60 AE60:AI60">
    <cfRule type="cellIs" dxfId="21" priority="31" operator="greaterThan">
      <formula>1</formula>
    </cfRule>
  </conditionalFormatting>
  <conditionalFormatting sqref="AA79:AH79">
    <cfRule type="cellIs" dxfId="20" priority="30" operator="greaterThan">
      <formula>1</formula>
    </cfRule>
  </conditionalFormatting>
  <conditionalFormatting sqref="AA98:AD98 AF98:AH98">
    <cfRule type="cellIs" dxfId="19" priority="29" operator="greaterThan">
      <formula>1</formula>
    </cfRule>
  </conditionalFormatting>
  <conditionalFormatting sqref="AE22">
    <cfRule type="cellIs" dxfId="18" priority="27" operator="greaterThan">
      <formula>1</formula>
    </cfRule>
    <cfRule type="cellIs" dxfId="17" priority="28" operator="greaterThan">
      <formula>1</formula>
    </cfRule>
  </conditionalFormatting>
  <conditionalFormatting sqref="AE98">
    <cfRule type="cellIs" dxfId="16" priority="22" operator="greaterThan">
      <formula>1</formula>
    </cfRule>
  </conditionalFormatting>
  <conditionalFormatting sqref="AD60">
    <cfRule type="cellIs" dxfId="15" priority="16" operator="greaterThan">
      <formula>1</formula>
    </cfRule>
    <cfRule type="cellIs" dxfId="14" priority="17" operator="greaterThan">
      <formula>1</formula>
    </cfRule>
  </conditionalFormatting>
  <conditionalFormatting sqref="AC41">
    <cfRule type="cellIs" dxfId="13" priority="11" operator="greaterThan">
      <formula>1</formula>
    </cfRule>
    <cfRule type="cellIs" dxfId="12" priority="14" operator="greaterThan">
      <formula>1</formula>
    </cfRule>
  </conditionalFormatting>
  <conditionalFormatting sqref="AC60">
    <cfRule type="cellIs" dxfId="11" priority="12" operator="greaterThan">
      <formula>1</formula>
    </cfRule>
    <cfRule type="cellIs" dxfId="10" priority="13" operator="greaterThan">
      <formula>1</formula>
    </cfRule>
  </conditionalFormatting>
  <conditionalFormatting sqref="E71:E73 E75 G75 G71:K71 I75 G72:G73 I72:I73 K75 K72:K73 M75 M71:M73 O75 O71:S72 Q75:S75 O73 Q73 S73 P67:S67 O68:S68 M68 E67:E68 K67:K68 I67:I68 G68">
    <cfRule type="cellIs" dxfId="9" priority="10" operator="greaterThan">
      <formula>0.018</formula>
    </cfRule>
  </conditionalFormatting>
  <conditionalFormatting sqref="I87 M86:M87 O87 Q86:Q87 S87 I90:I91 K90:K91 M90:M91 O90:O92 Q90:Q92 S90:S91 G94 I94 K94 M94 O94 S94 K87">
    <cfRule type="cellIs" dxfId="8" priority="9" operator="greaterThan">
      <formula>0.018</formula>
    </cfRule>
  </conditionalFormatting>
  <conditionalFormatting sqref="E10:E11 E14:E16 E18 G10:G11 G14 G16 K10:K11 K14 K16 K18 M10:M11 M14 M16 M18 O10:O11 O14 O18 Q10:Q11 Q14 Q18">
    <cfRule type="cellIs" dxfId="7" priority="8" operator="greaterThan">
      <formula>0.018</formula>
    </cfRule>
  </conditionalFormatting>
  <conditionalFormatting sqref="S10:S11 S14 S18 U10:U11 U14">
    <cfRule type="cellIs" dxfId="6" priority="7" operator="greaterThan">
      <formula>0.018</formula>
    </cfRule>
  </conditionalFormatting>
  <conditionalFormatting sqref="K15 M15 O15 Q15 S15 U15">
    <cfRule type="cellIs" dxfId="5" priority="6" operator="greaterThan">
      <formula>0.018</formula>
    </cfRule>
  </conditionalFormatting>
  <conditionalFormatting sqref="Q16 S16 U16">
    <cfRule type="cellIs" dxfId="4" priority="5" operator="greaterThan">
      <formula>0.018</formula>
    </cfRule>
  </conditionalFormatting>
  <conditionalFormatting sqref="E29:E30 E33:E35 E37 G34:G35 G37 I29:I30 I34:I35 I37 K29:K30 K33:K35 K37 M30 M34 M37 O29:O30 O34:O35 O37 Q29:Q30 Q34:Q35 Q37 S30 S34:S35 S37 U30 U34 U37">
    <cfRule type="cellIs" dxfId="3" priority="4" operator="greaterThan">
      <formula>0.018</formula>
    </cfRule>
  </conditionalFormatting>
  <conditionalFormatting sqref="S33">
    <cfRule type="cellIs" dxfId="2" priority="3" operator="greaterThan">
      <formula>0.018</formula>
    </cfRule>
  </conditionalFormatting>
  <conditionalFormatting sqref="U33">
    <cfRule type="cellIs" dxfId="1" priority="2" operator="greaterThan">
      <formula>0.018</formula>
    </cfRule>
  </conditionalFormatting>
  <conditionalFormatting sqref="E48:E49 E52:E54 E56 G48:G49 G52:G54 G56 I48:I49 I52:I54 I56 K48:K49 K52:K54 K56 M48:M49 M52:M54 M56 O48:O49 O52:O54 O56 S48:S49 S52:S54 S56 U48:U49 U52:U53 U56">
    <cfRule type="cellIs" dxfId="0" priority="1" operator="greaterThan">
      <formula>0.018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Appendix2B - NEW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cjourney</dc:creator>
  <cp:lastModifiedBy>Journey, Celeste A.</cp:lastModifiedBy>
  <dcterms:created xsi:type="dcterms:W3CDTF">2013-05-13T17:52:11Z</dcterms:created>
  <dcterms:modified xsi:type="dcterms:W3CDTF">2013-09-09T16:19:31Z</dcterms:modified>
</cp:coreProperties>
</file>