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feaster\Documents\FFREQ_Urban\Report\Final\"/>
    </mc:Choice>
  </mc:AlternateContent>
  <bookViews>
    <workbookView xWindow="660" yWindow="1395" windowWidth="15450" windowHeight="5820" firstSheet="2" activeTab="8"/>
  </bookViews>
  <sheets>
    <sheet name="Introduction" sheetId="6" r:id="rId1"/>
    <sheet name="Region 1" sheetId="26" r:id="rId2"/>
    <sheet name="Region 3" sheetId="25" r:id="rId3"/>
    <sheet name="Region 4" sheetId="27" r:id="rId4"/>
    <sheet name="Region 5" sheetId="23" r:id="rId5"/>
    <sheet name="Map of hydrologic regions in SE" sheetId="28" r:id="rId6"/>
    <sheet name="Region 1 (below 3 sq mi) data" sheetId="7" r:id="rId7"/>
    <sheet name="Region 1 (above 3 sq mi) data" sheetId="9" r:id="rId8"/>
    <sheet name="Region 3 data" sheetId="10" r:id="rId9"/>
    <sheet name="Region 4 data" sheetId="12" r:id="rId10"/>
    <sheet name="Region 5 data" sheetId="13" r:id="rId11"/>
    <sheet name="Read.me about intervals" sheetId="5" r:id="rId12"/>
  </sheets>
  <definedNames>
    <definedName name="_xlnm.Database">#REF!</definedName>
  </definedNames>
  <calcPr calcId="152511"/>
</workbook>
</file>

<file path=xl/calcChain.xml><?xml version="1.0" encoding="utf-8"?>
<calcChain xmlns="http://schemas.openxmlformats.org/spreadsheetml/2006/main">
  <c r="B53" i="12" l="1"/>
  <c r="O11" i="12" s="1"/>
  <c r="B52" i="12"/>
  <c r="P11" i="12" s="1"/>
  <c r="A12" i="25" l="1"/>
  <c r="A13" i="25" l="1"/>
  <c r="A13" i="26"/>
  <c r="A14" i="27"/>
  <c r="A13" i="27"/>
  <c r="A12" i="27"/>
  <c r="A12" i="26"/>
  <c r="A13" i="23" l="1"/>
  <c r="A12" i="23"/>
  <c r="B51" i="12"/>
  <c r="B44" i="9"/>
  <c r="B43" i="9"/>
  <c r="L15" i="9" s="1"/>
  <c r="B44" i="7"/>
  <c r="B43" i="7"/>
  <c r="L15" i="7" s="1"/>
  <c r="B44" i="10"/>
  <c r="B43" i="10"/>
  <c r="N11" i="10" s="1"/>
  <c r="B35" i="13"/>
  <c r="B46" i="13" s="1"/>
  <c r="B23" i="23" s="1"/>
  <c r="N11" i="13"/>
  <c r="M20" i="13" s="1" a="1"/>
  <c r="L16" i="12"/>
  <c r="B41" i="13" l="1"/>
  <c r="B18" i="23" s="1"/>
  <c r="B43" i="13"/>
  <c r="B20" i="23" s="1"/>
  <c r="B40" i="13"/>
  <c r="B17" i="23" s="1"/>
  <c r="B44" i="13"/>
  <c r="B21" i="23" s="1"/>
  <c r="B42" i="13"/>
  <c r="B19" i="23" s="1"/>
  <c r="B45" i="13"/>
  <c r="B22" i="23" s="1"/>
  <c r="B54" i="10"/>
  <c r="B23" i="25" s="1"/>
  <c r="B52" i="10"/>
  <c r="B21" i="25" s="1"/>
  <c r="B48" i="10"/>
  <c r="B17" i="25" s="1"/>
  <c r="B51" i="10"/>
  <c r="B20" i="25" s="1"/>
  <c r="B47" i="10"/>
  <c r="B16" i="25" s="1"/>
  <c r="B50" i="10"/>
  <c r="B19" i="25" s="1"/>
  <c r="O11" i="10"/>
  <c r="L16" i="10" s="1"/>
  <c r="B53" i="10"/>
  <c r="B22" i="25" s="1"/>
  <c r="B49" i="10"/>
  <c r="B18" i="25" s="1"/>
  <c r="N11" i="12"/>
  <c r="L15" i="12" s="1"/>
  <c r="B56" i="12"/>
  <c r="B17" i="27" s="1"/>
  <c r="L16" i="9"/>
  <c r="B54" i="9"/>
  <c r="B50" i="9"/>
  <c r="B51" i="9"/>
  <c r="B53" i="9"/>
  <c r="B49" i="9"/>
  <c r="B52" i="9"/>
  <c r="B48" i="9"/>
  <c r="B47" i="9"/>
  <c r="O11" i="7"/>
  <c r="B54" i="7"/>
  <c r="B50" i="7"/>
  <c r="B51" i="7"/>
  <c r="B53" i="7"/>
  <c r="B22" i="26" s="1"/>
  <c r="B49" i="7"/>
  <c r="B52" i="7"/>
  <c r="B48" i="7"/>
  <c r="B47" i="7"/>
  <c r="B16" i="26" s="1"/>
  <c r="B61" i="12"/>
  <c r="B22" i="27" s="1"/>
  <c r="B62" i="12"/>
  <c r="B23" i="27" s="1"/>
  <c r="B60" i="12"/>
  <c r="B63" i="12"/>
  <c r="B24" i="27" s="1"/>
  <c r="B58" i="12"/>
  <c r="B19" i="27" s="1"/>
  <c r="L17" i="12"/>
  <c r="B57" i="12"/>
  <c r="B18" i="27" s="1"/>
  <c r="B59" i="12"/>
  <c r="B20" i="27" s="1"/>
  <c r="B39" i="13"/>
  <c r="B16" i="23" s="1"/>
  <c r="L15" i="10"/>
  <c r="M21" i="10" a="1"/>
  <c r="B21" i="27"/>
  <c r="L15" i="13"/>
  <c r="L16" i="7"/>
  <c r="O11" i="9"/>
  <c r="N11" i="7"/>
  <c r="M27" i="7" s="1" a="1"/>
  <c r="N11" i="9"/>
  <c r="N20" i="13"/>
  <c r="M20" i="13"/>
  <c r="M21" i="13" a="1"/>
  <c r="M22" i="13" a="1"/>
  <c r="M23" i="13" a="1"/>
  <c r="M24" i="13" a="1"/>
  <c r="M25" i="13" a="1"/>
  <c r="M26" i="13" a="1"/>
  <c r="M27" i="13" a="1"/>
  <c r="B19" i="26" l="1"/>
  <c r="B21" i="26"/>
  <c r="M22" i="10" a="1"/>
  <c r="O22" i="10" s="1"/>
  <c r="M27" i="10" a="1"/>
  <c r="O27" i="10" s="1"/>
  <c r="M20" i="10" a="1"/>
  <c r="B17" i="26"/>
  <c r="B20" i="26"/>
  <c r="B18" i="26"/>
  <c r="B23" i="26"/>
  <c r="M26" i="10" a="1"/>
  <c r="N26" i="10" s="1"/>
  <c r="M25" i="10" a="1"/>
  <c r="N25" i="10" s="1"/>
  <c r="M24" i="10" a="1"/>
  <c r="M24" i="10" s="1"/>
  <c r="M23" i="10" a="1"/>
  <c r="N23" i="10" s="1"/>
  <c r="M27" i="9" a="1"/>
  <c r="O27" i="9" s="1"/>
  <c r="N27" i="7"/>
  <c r="M27" i="7"/>
  <c r="M23" i="12" a="1"/>
  <c r="N23" i="12" s="1"/>
  <c r="M26" i="12" a="1"/>
  <c r="O26" i="12" s="1"/>
  <c r="M21" i="12" a="1"/>
  <c r="M21" i="12" s="1"/>
  <c r="M25" i="12" a="1"/>
  <c r="M25" i="12" s="1"/>
  <c r="M24" i="12" a="1"/>
  <c r="O24" i="12" s="1"/>
  <c r="M22" i="12" a="1"/>
  <c r="O22" i="12" s="1"/>
  <c r="M27" i="12" a="1"/>
  <c r="N27" i="12" s="1"/>
  <c r="M20" i="12" a="1"/>
  <c r="M20" i="12" s="1"/>
  <c r="N21" i="10"/>
  <c r="M21" i="10"/>
  <c r="O21" i="10"/>
  <c r="N27" i="10"/>
  <c r="M20" i="10"/>
  <c r="N20" i="10"/>
  <c r="O20" i="10"/>
  <c r="M25" i="9" a="1"/>
  <c r="M26" i="9" a="1"/>
  <c r="M21" i="9" a="1"/>
  <c r="M24" i="9" a="1"/>
  <c r="M20" i="9" a="1"/>
  <c r="M23" i="9" a="1"/>
  <c r="M22" i="9" a="1"/>
  <c r="M20" i="7" a="1"/>
  <c r="M24" i="7" a="1"/>
  <c r="M25" i="7" a="1"/>
  <c r="M21" i="7" a="1"/>
  <c r="M23" i="7" a="1"/>
  <c r="M26" i="7" a="1"/>
  <c r="M22" i="7" a="1"/>
  <c r="M27" i="13"/>
  <c r="N27" i="13"/>
  <c r="M25" i="13"/>
  <c r="N25" i="13"/>
  <c r="M23" i="13"/>
  <c r="N23" i="13"/>
  <c r="M21" i="13"/>
  <c r="N21" i="13"/>
  <c r="O20" i="13" a="1"/>
  <c r="O20" i="13" s="1"/>
  <c r="P20" i="13" s="1"/>
  <c r="M26" i="13"/>
  <c r="N26" i="13"/>
  <c r="M24" i="13"/>
  <c r="N24" i="13"/>
  <c r="M22" i="13"/>
  <c r="N22" i="13"/>
  <c r="M27" i="10" l="1"/>
  <c r="M22" i="10"/>
  <c r="N22" i="10"/>
  <c r="N27" i="9"/>
  <c r="M27" i="9"/>
  <c r="M25" i="10"/>
  <c r="M26" i="10"/>
  <c r="O25" i="10"/>
  <c r="O26" i="10"/>
  <c r="N24" i="10"/>
  <c r="O23" i="10"/>
  <c r="M23" i="10"/>
  <c r="O24" i="10"/>
  <c r="M23" i="12"/>
  <c r="P23" i="12"/>
  <c r="O23" i="12"/>
  <c r="P27" i="7"/>
  <c r="Q27" i="7" s="1"/>
  <c r="O25" i="12"/>
  <c r="M26" i="12"/>
  <c r="O21" i="12"/>
  <c r="P25" i="12"/>
  <c r="N22" i="12"/>
  <c r="O20" i="12"/>
  <c r="N20" i="12"/>
  <c r="N25" i="12"/>
  <c r="P24" i="12"/>
  <c r="N26" i="12"/>
  <c r="N24" i="12"/>
  <c r="P20" i="12"/>
  <c r="M27" i="12"/>
  <c r="P21" i="12"/>
  <c r="O27" i="12"/>
  <c r="P26" i="12"/>
  <c r="M22" i="12"/>
  <c r="P22" i="12"/>
  <c r="P27" i="12"/>
  <c r="N21" i="12"/>
  <c r="M24" i="12"/>
  <c r="P27" i="10"/>
  <c r="Q27" i="10" s="1"/>
  <c r="P21" i="10"/>
  <c r="Q21" i="10" s="1"/>
  <c r="P20" i="10"/>
  <c r="Q20" i="10" s="1"/>
  <c r="M25" i="9"/>
  <c r="N25" i="9"/>
  <c r="O25" i="9"/>
  <c r="M26" i="9"/>
  <c r="N26" i="9"/>
  <c r="O26" i="9"/>
  <c r="O21" i="13" a="1"/>
  <c r="O21" i="13" s="1"/>
  <c r="P21" i="13" s="1"/>
  <c r="E40" i="13" s="1"/>
  <c r="E17" i="23" s="1"/>
  <c r="O25" i="13" a="1"/>
  <c r="O25" i="13" s="1"/>
  <c r="P25" i="13" s="1"/>
  <c r="C44" i="13" s="1"/>
  <c r="C21" i="23" s="1"/>
  <c r="O26" i="7"/>
  <c r="N26" i="7"/>
  <c r="M26" i="7"/>
  <c r="N21" i="7"/>
  <c r="O21" i="7"/>
  <c r="M21" i="7"/>
  <c r="M25" i="7"/>
  <c r="O25" i="7"/>
  <c r="N25" i="7"/>
  <c r="M20" i="7"/>
  <c r="N20" i="7"/>
  <c r="O20" i="7"/>
  <c r="N24" i="9"/>
  <c r="M24" i="9"/>
  <c r="O24" i="9"/>
  <c r="N21" i="9"/>
  <c r="O21" i="9"/>
  <c r="M21" i="9"/>
  <c r="O22" i="7"/>
  <c r="N22" i="7"/>
  <c r="M22" i="7"/>
  <c r="N23" i="7"/>
  <c r="O23" i="7"/>
  <c r="M23" i="7"/>
  <c r="O24" i="7"/>
  <c r="M24" i="7"/>
  <c r="N24" i="7"/>
  <c r="O22" i="9"/>
  <c r="M22" i="9"/>
  <c r="N22" i="9"/>
  <c r="O23" i="9"/>
  <c r="M23" i="9"/>
  <c r="N23" i="9"/>
  <c r="M20" i="9"/>
  <c r="N20" i="9"/>
  <c r="O20" i="9"/>
  <c r="O27" i="13" a="1"/>
  <c r="O27" i="13" s="1"/>
  <c r="P27" i="13" s="1"/>
  <c r="E46" i="13" s="1"/>
  <c r="E23" i="23" s="1"/>
  <c r="G39" i="13"/>
  <c r="G16" i="23" s="1"/>
  <c r="D39" i="13"/>
  <c r="D16" i="23" s="1"/>
  <c r="F39" i="13"/>
  <c r="F16" i="23" s="1"/>
  <c r="C39" i="13"/>
  <c r="C16" i="23" s="1"/>
  <c r="E39" i="13"/>
  <c r="E16" i="23" s="1"/>
  <c r="F44" i="13"/>
  <c r="F21" i="23" s="1"/>
  <c r="O23" i="13" a="1"/>
  <c r="O23" i="13" s="1"/>
  <c r="P23" i="13" s="1"/>
  <c r="O24" i="13" a="1"/>
  <c r="O24" i="13" s="1"/>
  <c r="P24" i="13" s="1"/>
  <c r="O22" i="13" a="1"/>
  <c r="O22" i="13" s="1"/>
  <c r="P22" i="13" s="1"/>
  <c r="O26" i="13" a="1"/>
  <c r="O26" i="13" s="1"/>
  <c r="P26" i="13" s="1"/>
  <c r="P25" i="10" l="1"/>
  <c r="Q25" i="10" s="1"/>
  <c r="D40" i="13"/>
  <c r="D17" i="23" s="1"/>
  <c r="D46" i="13"/>
  <c r="D23" i="23" s="1"/>
  <c r="C40" i="13"/>
  <c r="C17" i="23" s="1"/>
  <c r="P22" i="10"/>
  <c r="Q22" i="10" s="1"/>
  <c r="D44" i="13"/>
  <c r="D21" i="23" s="1"/>
  <c r="E44" i="13"/>
  <c r="E21" i="23" s="1"/>
  <c r="P27" i="9"/>
  <c r="Q27" i="9" s="1"/>
  <c r="P26" i="10"/>
  <c r="Q26" i="10" s="1"/>
  <c r="E53" i="10" s="1"/>
  <c r="E22" i="25" s="1"/>
  <c r="P24" i="10"/>
  <c r="Q24" i="10" s="1"/>
  <c r="D51" i="10" s="1"/>
  <c r="D20" i="25" s="1"/>
  <c r="P23" i="10"/>
  <c r="Q23" i="10" s="1"/>
  <c r="C50" i="10" s="1"/>
  <c r="C19" i="25" s="1"/>
  <c r="Q23" i="12" a="1"/>
  <c r="Q23" i="12" s="1"/>
  <c r="R23" i="12" s="1"/>
  <c r="D59" i="12" s="1"/>
  <c r="D20" i="27" s="1"/>
  <c r="Q25" i="12" a="1"/>
  <c r="Q25" i="12" s="1"/>
  <c r="R25" i="12" s="1"/>
  <c r="F61" i="12" s="1"/>
  <c r="F22" i="27" s="1"/>
  <c r="P26" i="7"/>
  <c r="Q26" i="7" s="1"/>
  <c r="G53" i="7" s="1"/>
  <c r="Q27" i="12" a="1"/>
  <c r="Q27" i="12" s="1"/>
  <c r="R27" i="12" s="1"/>
  <c r="G63" i="12" s="1"/>
  <c r="G24" i="27" s="1"/>
  <c r="Q26" i="12" a="1"/>
  <c r="Q26" i="12" s="1"/>
  <c r="R26" i="12" s="1"/>
  <c r="F62" i="12" s="1"/>
  <c r="F23" i="27" s="1"/>
  <c r="Q22" i="12" a="1"/>
  <c r="Q22" i="12" s="1"/>
  <c r="R22" i="12" s="1"/>
  <c r="G58" i="12" s="1"/>
  <c r="G19" i="27" s="1"/>
  <c r="Q20" i="12" a="1"/>
  <c r="Q20" i="12" s="1"/>
  <c r="R20" i="12" s="1"/>
  <c r="G56" i="12" s="1"/>
  <c r="G17" i="27" s="1"/>
  <c r="Q24" i="12" a="1"/>
  <c r="Q24" i="12" s="1"/>
  <c r="R24" i="12" s="1"/>
  <c r="E60" i="12" s="1"/>
  <c r="E21" i="27" s="1"/>
  <c r="Q21" i="12" a="1"/>
  <c r="Q21" i="12" s="1"/>
  <c r="R21" i="12" s="1"/>
  <c r="C57" i="12" s="1"/>
  <c r="C18" i="27" s="1"/>
  <c r="C46" i="13"/>
  <c r="C23" i="23" s="1"/>
  <c r="G44" i="13"/>
  <c r="G21" i="23" s="1"/>
  <c r="G46" i="13"/>
  <c r="G23" i="23" s="1"/>
  <c r="F46" i="13"/>
  <c r="F23" i="23" s="1"/>
  <c r="F48" i="10"/>
  <c r="F17" i="25" s="1"/>
  <c r="E48" i="10"/>
  <c r="E17" i="25" s="1"/>
  <c r="G48" i="10"/>
  <c r="G17" i="25" s="1"/>
  <c r="D48" i="10"/>
  <c r="D17" i="25" s="1"/>
  <c r="C48" i="10"/>
  <c r="C17" i="25" s="1"/>
  <c r="F54" i="10"/>
  <c r="F23" i="25" s="1"/>
  <c r="C54" i="10"/>
  <c r="C23" i="25" s="1"/>
  <c r="D54" i="10"/>
  <c r="D23" i="25" s="1"/>
  <c r="E54" i="10"/>
  <c r="E23" i="25" s="1"/>
  <c r="G54" i="10"/>
  <c r="G23" i="25" s="1"/>
  <c r="E52" i="10"/>
  <c r="E21" i="25" s="1"/>
  <c r="C52" i="10"/>
  <c r="C21" i="25" s="1"/>
  <c r="D52" i="10"/>
  <c r="D21" i="25" s="1"/>
  <c r="F52" i="10"/>
  <c r="F21" i="25" s="1"/>
  <c r="G52" i="10"/>
  <c r="G21" i="25" s="1"/>
  <c r="E49" i="10"/>
  <c r="E18" i="25" s="1"/>
  <c r="C49" i="10"/>
  <c r="C18" i="25" s="1"/>
  <c r="F49" i="10"/>
  <c r="F18" i="25" s="1"/>
  <c r="G49" i="10"/>
  <c r="G18" i="25" s="1"/>
  <c r="D49" i="10"/>
  <c r="D18" i="25" s="1"/>
  <c r="G47" i="10"/>
  <c r="G16" i="25" s="1"/>
  <c r="E47" i="10"/>
  <c r="E16" i="25" s="1"/>
  <c r="D47" i="10"/>
  <c r="D16" i="25" s="1"/>
  <c r="C47" i="10"/>
  <c r="C16" i="25" s="1"/>
  <c r="F47" i="10"/>
  <c r="F16" i="25" s="1"/>
  <c r="F40" i="13"/>
  <c r="F17" i="23" s="1"/>
  <c r="G40" i="13"/>
  <c r="G17" i="23" s="1"/>
  <c r="P25" i="9" a="1"/>
  <c r="P25" i="9" s="1"/>
  <c r="Q25" i="9" s="1"/>
  <c r="D52" i="9" s="1"/>
  <c r="P26" i="9" a="1"/>
  <c r="P26" i="9" s="1"/>
  <c r="Q26" i="9" s="1"/>
  <c r="P20" i="9"/>
  <c r="Q20" i="9" s="1"/>
  <c r="P24" i="7"/>
  <c r="Q24" i="7" s="1"/>
  <c r="D51" i="7" s="1"/>
  <c r="F54" i="7"/>
  <c r="P22" i="7"/>
  <c r="Q22" i="7" s="1"/>
  <c r="G49" i="7" s="1"/>
  <c r="P25" i="7"/>
  <c r="Q25" i="7" s="1"/>
  <c r="P23" i="9"/>
  <c r="Q23" i="9" s="1"/>
  <c r="P22" i="9"/>
  <c r="Q22" i="9" s="1"/>
  <c r="P23" i="7"/>
  <c r="Q23" i="7" s="1"/>
  <c r="P21" i="9"/>
  <c r="Q21" i="9" s="1"/>
  <c r="C48" i="9" s="1"/>
  <c r="P24" i="9"/>
  <c r="Q24" i="9" s="1"/>
  <c r="D51" i="9" s="1"/>
  <c r="P20" i="7" a="1"/>
  <c r="P20" i="7" s="1"/>
  <c r="Q20" i="7" s="1"/>
  <c r="P21" i="7"/>
  <c r="Q21" i="7" s="1"/>
  <c r="E45" i="13"/>
  <c r="E22" i="23" s="1"/>
  <c r="C45" i="13"/>
  <c r="C22" i="23" s="1"/>
  <c r="G45" i="13"/>
  <c r="G22" i="23" s="1"/>
  <c r="D45" i="13"/>
  <c r="D22" i="23" s="1"/>
  <c r="F45" i="13"/>
  <c r="F22" i="23" s="1"/>
  <c r="E41" i="13"/>
  <c r="E18" i="23" s="1"/>
  <c r="D41" i="13"/>
  <c r="D18" i="23" s="1"/>
  <c r="G41" i="13"/>
  <c r="G18" i="23" s="1"/>
  <c r="F41" i="13"/>
  <c r="F18" i="23" s="1"/>
  <c r="C41" i="13"/>
  <c r="C18" i="23" s="1"/>
  <c r="E42" i="13"/>
  <c r="E19" i="23" s="1"/>
  <c r="D42" i="13"/>
  <c r="D19" i="23" s="1"/>
  <c r="G42" i="13"/>
  <c r="G19" i="23" s="1"/>
  <c r="C42" i="13"/>
  <c r="C19" i="23" s="1"/>
  <c r="F42" i="13"/>
  <c r="F19" i="23" s="1"/>
  <c r="E43" i="13"/>
  <c r="E20" i="23" s="1"/>
  <c r="G43" i="13"/>
  <c r="G20" i="23" s="1"/>
  <c r="C43" i="13"/>
  <c r="C20" i="23" s="1"/>
  <c r="D43" i="13"/>
  <c r="D20" i="23" s="1"/>
  <c r="F43" i="13"/>
  <c r="F20" i="23" s="1"/>
  <c r="E51" i="10" l="1"/>
  <c r="E20" i="25" s="1"/>
  <c r="G51" i="10"/>
  <c r="G20" i="25" s="1"/>
  <c r="F59" i="12"/>
  <c r="F20" i="27" s="1"/>
  <c r="G59" i="12"/>
  <c r="G20" i="27" s="1"/>
  <c r="E59" i="12"/>
  <c r="E20" i="27" s="1"/>
  <c r="C59" i="12"/>
  <c r="C20" i="27" s="1"/>
  <c r="D20" i="26"/>
  <c r="F51" i="10"/>
  <c r="F20" i="25" s="1"/>
  <c r="C53" i="10"/>
  <c r="C22" i="25" s="1"/>
  <c r="G53" i="10"/>
  <c r="G22" i="25" s="1"/>
  <c r="F53" i="10"/>
  <c r="F22" i="25" s="1"/>
  <c r="D53" i="10"/>
  <c r="D22" i="25" s="1"/>
  <c r="F50" i="10"/>
  <c r="F19" i="25" s="1"/>
  <c r="E50" i="10"/>
  <c r="E19" i="25" s="1"/>
  <c r="D50" i="10"/>
  <c r="D19" i="25" s="1"/>
  <c r="C51" i="10"/>
  <c r="C20" i="25" s="1"/>
  <c r="G50" i="10"/>
  <c r="G19" i="25" s="1"/>
  <c r="G61" i="12"/>
  <c r="G22" i="27" s="1"/>
  <c r="C61" i="12"/>
  <c r="C22" i="27" s="1"/>
  <c r="D61" i="12"/>
  <c r="D22" i="27" s="1"/>
  <c r="E61" i="12"/>
  <c r="E22" i="27" s="1"/>
  <c r="E63" i="12"/>
  <c r="E24" i="27" s="1"/>
  <c r="C63" i="12"/>
  <c r="C24" i="27" s="1"/>
  <c r="F63" i="12"/>
  <c r="F24" i="27" s="1"/>
  <c r="D63" i="12"/>
  <c r="D24" i="27" s="1"/>
  <c r="D58" i="12"/>
  <c r="D19" i="27" s="1"/>
  <c r="E62" i="12"/>
  <c r="E23" i="27" s="1"/>
  <c r="F56" i="12"/>
  <c r="F17" i="27" s="1"/>
  <c r="D62" i="12"/>
  <c r="D23" i="27" s="1"/>
  <c r="C62" i="12"/>
  <c r="C23" i="27" s="1"/>
  <c r="G62" i="12"/>
  <c r="G23" i="27" s="1"/>
  <c r="E56" i="12"/>
  <c r="E17" i="27" s="1"/>
  <c r="C56" i="12"/>
  <c r="C17" i="27" s="1"/>
  <c r="D57" i="12"/>
  <c r="D18" i="27" s="1"/>
  <c r="D56" i="12"/>
  <c r="D17" i="27" s="1"/>
  <c r="G57" i="12"/>
  <c r="G18" i="27" s="1"/>
  <c r="F57" i="12"/>
  <c r="F18" i="27" s="1"/>
  <c r="F58" i="12"/>
  <c r="F19" i="27" s="1"/>
  <c r="C58" i="12"/>
  <c r="C19" i="27" s="1"/>
  <c r="E58" i="12"/>
  <c r="E19" i="27" s="1"/>
  <c r="F60" i="12"/>
  <c r="F21" i="27" s="1"/>
  <c r="G60" i="12"/>
  <c r="G21" i="27" s="1"/>
  <c r="D60" i="12"/>
  <c r="D21" i="27" s="1"/>
  <c r="C60" i="12"/>
  <c r="C21" i="27" s="1"/>
  <c r="E57" i="12"/>
  <c r="E18" i="27" s="1"/>
  <c r="F53" i="7"/>
  <c r="E53" i="7"/>
  <c r="E51" i="7"/>
  <c r="C51" i="7"/>
  <c r="F51" i="7"/>
  <c r="G51" i="7"/>
  <c r="E49" i="7"/>
  <c r="C53" i="7"/>
  <c r="C49" i="7"/>
  <c r="G53" i="9"/>
  <c r="G22" i="26" s="1"/>
  <c r="D53" i="9"/>
  <c r="C49" i="9"/>
  <c r="D49" i="9"/>
  <c r="C54" i="9"/>
  <c r="D54" i="9"/>
  <c r="G47" i="9"/>
  <c r="C47" i="9"/>
  <c r="D47" i="9"/>
  <c r="D53" i="7"/>
  <c r="D22" i="26" s="1"/>
  <c r="D49" i="7"/>
  <c r="F49" i="7"/>
  <c r="D50" i="9"/>
  <c r="C50" i="9"/>
  <c r="C54" i="7"/>
  <c r="G54" i="7"/>
  <c r="F53" i="9"/>
  <c r="C53" i="9"/>
  <c r="E47" i="9"/>
  <c r="E53" i="9"/>
  <c r="D54" i="7"/>
  <c r="E54" i="7"/>
  <c r="F47" i="9"/>
  <c r="E47" i="7"/>
  <c r="G47" i="7"/>
  <c r="C47" i="7"/>
  <c r="F47" i="7"/>
  <c r="F16" i="26" s="1"/>
  <c r="D47" i="7"/>
  <c r="F51" i="9"/>
  <c r="C51" i="9"/>
  <c r="E51" i="9"/>
  <c r="G51" i="9"/>
  <c r="E50" i="7"/>
  <c r="E19" i="26" s="1"/>
  <c r="F50" i="7"/>
  <c r="G50" i="7"/>
  <c r="D50" i="7"/>
  <c r="C50" i="7"/>
  <c r="G50" i="9"/>
  <c r="F50" i="9"/>
  <c r="E50" i="9"/>
  <c r="F48" i="7"/>
  <c r="E48" i="7"/>
  <c r="D48" i="7"/>
  <c r="G48" i="7"/>
  <c r="C48" i="7"/>
  <c r="C17" i="26" s="1"/>
  <c r="G52" i="9"/>
  <c r="F52" i="9"/>
  <c r="E52" i="9"/>
  <c r="C52" i="9"/>
  <c r="G48" i="9"/>
  <c r="E48" i="9"/>
  <c r="D48" i="9"/>
  <c r="F48" i="9"/>
  <c r="G49" i="9"/>
  <c r="G18" i="26" s="1"/>
  <c r="F49" i="9"/>
  <c r="E49" i="9"/>
  <c r="G54" i="9"/>
  <c r="E54" i="9"/>
  <c r="F54" i="9"/>
  <c r="F23" i="26" s="1"/>
  <c r="E52" i="7"/>
  <c r="G52" i="7"/>
  <c r="C52" i="7"/>
  <c r="D52" i="7"/>
  <c r="D21" i="26" s="1"/>
  <c r="F52" i="7"/>
  <c r="E21" i="26" l="1"/>
  <c r="G16" i="26"/>
  <c r="G20" i="26"/>
  <c r="E22" i="26"/>
  <c r="D17" i="26"/>
  <c r="D18" i="26"/>
  <c r="C21" i="26"/>
  <c r="E17" i="26"/>
  <c r="F19" i="26"/>
  <c r="C16" i="26"/>
  <c r="E18" i="26"/>
  <c r="E20" i="26"/>
  <c r="C19" i="26"/>
  <c r="D23" i="26"/>
  <c r="F21" i="26"/>
  <c r="G17" i="26"/>
  <c r="D19" i="26"/>
  <c r="D16" i="26"/>
  <c r="E16" i="26"/>
  <c r="G23" i="26"/>
  <c r="F18" i="26"/>
  <c r="C18" i="26"/>
  <c r="F20" i="26"/>
  <c r="F22" i="26"/>
  <c r="E23" i="26"/>
  <c r="G21" i="26"/>
  <c r="F17" i="26"/>
  <c r="G19" i="26"/>
  <c r="C23" i="26"/>
  <c r="C22" i="26"/>
  <c r="C20" i="26"/>
</calcChain>
</file>

<file path=xl/sharedStrings.xml><?xml version="1.0" encoding="utf-8"?>
<sst xmlns="http://schemas.openxmlformats.org/spreadsheetml/2006/main" count="330" uniqueCount="110">
  <si>
    <t>Drainage area, in square miles</t>
  </si>
  <si>
    <t>Regression Coefficient Attribute</t>
  </si>
  <si>
    <t>Description</t>
  </si>
  <si>
    <t>Total drainage area, in square miles</t>
  </si>
  <si>
    <r>
      <t>S</t>
    </r>
    <r>
      <rPr>
        <vertAlign val="subscript"/>
        <sz val="10"/>
        <rFont val="Arial"/>
        <family val="2"/>
      </rPr>
      <t>p,i</t>
    </r>
    <r>
      <rPr>
        <sz val="10"/>
        <rFont val="Arial"/>
        <family val="2"/>
      </rPr>
      <t xml:space="preserve"> is the standard error of prediction and is computed from S</t>
    </r>
    <r>
      <rPr>
        <vertAlign val="subscript"/>
        <sz val="10"/>
        <rFont val="Arial"/>
        <family val="2"/>
      </rPr>
      <t>p,i</t>
    </r>
    <r>
      <rPr>
        <sz val="10"/>
        <rFont val="Arial"/>
        <family val="2"/>
      </rPr>
      <t xml:space="preserve"> = [γ</t>
    </r>
    <r>
      <rPr>
        <vertAlign val="superscript"/>
        <sz val="10"/>
        <rFont val="Arial"/>
        <family val="2"/>
      </rPr>
      <t>2</t>
    </r>
    <r>
      <rPr>
        <sz val="10"/>
        <rFont val="Arial"/>
        <family val="2"/>
      </rPr>
      <t xml:space="preserve"> + x</t>
    </r>
    <r>
      <rPr>
        <vertAlign val="subscript"/>
        <sz val="10"/>
        <rFont val="Arial"/>
        <family val="2"/>
      </rPr>
      <t>i</t>
    </r>
    <r>
      <rPr>
        <sz val="10"/>
        <rFont val="Arial"/>
        <family val="2"/>
      </rPr>
      <t>Ux</t>
    </r>
    <r>
      <rPr>
        <vertAlign val="subscript"/>
        <sz val="10"/>
        <rFont val="Arial"/>
        <family val="2"/>
      </rPr>
      <t>i</t>
    </r>
    <r>
      <rPr>
        <sz val="10"/>
        <rFont val="Arial"/>
        <family val="2"/>
      </rPr>
      <t>′]</t>
    </r>
    <r>
      <rPr>
        <vertAlign val="superscript"/>
        <sz val="10"/>
        <rFont val="Arial"/>
        <family val="2"/>
      </rPr>
      <t>0.5</t>
    </r>
    <r>
      <rPr>
        <sz val="10"/>
        <rFont val="Arial"/>
        <family val="2"/>
      </rPr>
      <t xml:space="preserve"> ,</t>
    </r>
  </si>
  <si>
    <r>
      <t>To convert the S</t>
    </r>
    <r>
      <rPr>
        <vertAlign val="subscript"/>
        <sz val="10"/>
        <rFont val="Arial"/>
        <family val="2"/>
      </rPr>
      <t>p,i</t>
    </r>
    <r>
      <rPr>
        <sz val="10"/>
        <rFont val="Arial"/>
        <family val="2"/>
      </rPr>
      <t xml:space="preserve"> to minus and plus percent, use the following equations:</t>
    </r>
  </si>
  <si>
    <r>
      <t xml:space="preserve"> -S</t>
    </r>
    <r>
      <rPr>
        <vertAlign val="subscript"/>
        <sz val="10"/>
        <rFont val="Arial"/>
        <family val="2"/>
      </rPr>
      <t>p,i</t>
    </r>
    <r>
      <rPr>
        <sz val="10"/>
        <rFont val="Arial"/>
        <family val="2"/>
      </rPr>
      <t xml:space="preserve"> (percent) = 100*((10</t>
    </r>
    <r>
      <rPr>
        <vertAlign val="superscript"/>
        <sz val="10"/>
        <rFont val="Arial"/>
        <family val="2"/>
      </rPr>
      <t>-Sp,i</t>
    </r>
    <r>
      <rPr>
        <sz val="10"/>
        <rFont val="Arial"/>
        <family val="2"/>
      </rPr>
      <t>)-1)</t>
    </r>
  </si>
  <si>
    <r>
      <t xml:space="preserve"> +S</t>
    </r>
    <r>
      <rPr>
        <vertAlign val="subscript"/>
        <sz val="10"/>
        <rFont val="Arial"/>
        <family val="2"/>
      </rPr>
      <t>p,i</t>
    </r>
    <r>
      <rPr>
        <sz val="10"/>
        <rFont val="Arial"/>
        <family val="2"/>
      </rPr>
      <t xml:space="preserve"> (percent) = 100*((10</t>
    </r>
    <r>
      <rPr>
        <vertAlign val="superscript"/>
        <sz val="10"/>
        <rFont val="Arial"/>
        <family val="2"/>
      </rPr>
      <t>Sp,i</t>
    </r>
    <r>
      <rPr>
        <sz val="10"/>
        <rFont val="Arial"/>
        <family val="2"/>
      </rPr>
      <t>)-1)</t>
    </r>
  </si>
  <si>
    <t>Enter a site-description name:</t>
  </si>
  <si>
    <t>References</t>
  </si>
  <si>
    <t>Ludwig, A.H., and Tasker, G.D., 1993, Regionalization of low-flow characteristics of Arkansas streams: U.S. Geological Survey Water-Resources Investigations Report 93-4013, 19 p.</t>
  </si>
  <si>
    <t>Tasker, G.D., and Driver, N.E., 1988, Nationwide regression models for predicting urban runoff water quality at unmonitored sites: Water Resources Bulletin, v. 24, no. 5, p. 1091-1101.</t>
  </si>
  <si>
    <t xml:space="preserve">Ott, R.L., and Longnecker, M.T., 2004, A first course in statistical methods: Belmont, CA, Brooks/Cole - Thomas Learning, 741 p. </t>
  </si>
  <si>
    <t>Documentation</t>
  </si>
  <si>
    <t>Percent chance exceedance</t>
  </si>
  <si>
    <t>Q50%</t>
  </si>
  <si>
    <t>Q20%</t>
  </si>
  <si>
    <t>Q10%</t>
  </si>
  <si>
    <t>Q4%</t>
  </si>
  <si>
    <t>Q2%</t>
  </si>
  <si>
    <t>Q1%</t>
  </si>
  <si>
    <t>Q0.5%</t>
  </si>
  <si>
    <t>Q0.2%</t>
  </si>
  <si>
    <t>A 100 (1-α) prediction interval for the true value of a streamflow statistic for an ungaged location from the regression equations can be computed by (Tasker and Driver, 1988): Q/C &lt; Q &lt; CQ ,</t>
  </si>
  <si>
    <t xml:space="preserve">where, Q is the percent chance exceedance flow for the ungaged site. </t>
  </si>
  <si>
    <r>
      <t>where γ</t>
    </r>
    <r>
      <rPr>
        <vertAlign val="superscript"/>
        <sz val="10"/>
        <rFont val="Arial"/>
        <family val="2"/>
      </rPr>
      <t>2</t>
    </r>
    <r>
      <rPr>
        <sz val="10"/>
        <rFont val="Arial"/>
        <family val="2"/>
      </rPr>
      <t xml:space="preserve"> is the model error variance; x</t>
    </r>
    <r>
      <rPr>
        <vertAlign val="subscript"/>
        <sz val="10"/>
        <rFont val="Arial"/>
        <family val="2"/>
      </rPr>
      <t>i</t>
    </r>
    <r>
      <rPr>
        <sz val="10"/>
        <rFont val="Arial"/>
        <family val="2"/>
      </rPr>
      <t xml:space="preserve"> is a row vector of the logarithms of the explanatory variables for site i, augmented by a 1 as the first element; U is the covariance matrix for the regression coefficients; and x</t>
    </r>
    <r>
      <rPr>
        <vertAlign val="subscript"/>
        <sz val="10"/>
        <rFont val="Arial"/>
        <family val="2"/>
      </rPr>
      <t>i</t>
    </r>
    <r>
      <rPr>
        <sz val="10"/>
        <rFont val="Arial"/>
        <family val="2"/>
      </rPr>
      <t>′ is the transpose of x</t>
    </r>
    <r>
      <rPr>
        <vertAlign val="subscript"/>
        <sz val="10"/>
        <rFont val="Arial"/>
        <family val="2"/>
      </rPr>
      <t>i</t>
    </r>
    <r>
      <rPr>
        <sz val="10"/>
        <rFont val="Arial"/>
        <family val="2"/>
      </rPr>
      <t xml:space="preserve"> (Ludwig and Tasker, 1993).</t>
    </r>
  </si>
  <si>
    <t>The average Sp,I (percent) is computed using the following equaiton:</t>
  </si>
  <si>
    <r>
      <t>S</t>
    </r>
    <r>
      <rPr>
        <vertAlign val="subscript"/>
        <sz val="10"/>
        <rFont val="Arial"/>
        <family val="2"/>
      </rPr>
      <t>p,i</t>
    </r>
    <r>
      <rPr>
        <sz val="10"/>
        <rFont val="Arial"/>
        <family val="2"/>
      </rPr>
      <t xml:space="preserve"> (percent)</t>
    </r>
    <r>
      <rPr>
        <vertAlign val="subscript"/>
        <sz val="10"/>
        <rFont val="Arial"/>
        <family val="2"/>
      </rPr>
      <t>ave</t>
    </r>
    <r>
      <rPr>
        <sz val="10"/>
        <rFont val="Arial"/>
        <family val="2"/>
      </rPr>
      <t xml:space="preserve"> = 100*(10</t>
    </r>
    <r>
      <rPr>
        <vertAlign val="superscript"/>
        <sz val="10"/>
        <rFont val="Arial"/>
        <family val="2"/>
      </rPr>
      <t>ln(10)*Sp,i^2</t>
    </r>
    <r>
      <rPr>
        <sz val="10"/>
        <rFont val="Arial"/>
        <family val="2"/>
      </rPr>
      <t>-1)</t>
    </r>
    <r>
      <rPr>
        <vertAlign val="superscript"/>
        <sz val="10"/>
        <rFont val="Arial"/>
        <family val="2"/>
      </rPr>
      <t>0.5</t>
    </r>
  </si>
  <si>
    <t>Enter the explanatory variables:</t>
  </si>
  <si>
    <t>Version History</t>
  </si>
  <si>
    <t>Percentage of impervious area, in percent</t>
  </si>
  <si>
    <t>IMPNLCD01</t>
  </si>
  <si>
    <t>U (Covariance Matrix from WREG)</t>
  </si>
  <si>
    <t>Constant</t>
  </si>
  <si>
    <t>Regression Coefficients from WREG</t>
  </si>
  <si>
    <t>Covariance Matrix from WREG</t>
  </si>
  <si>
    <t>Percent chance exceedance flow, in ft3/s</t>
  </si>
  <si>
    <t>Lower 95 percent prediction interval flow, in ft3/s</t>
  </si>
  <si>
    <t>Upper 95 percent prediction interval flow, in ft3/s</t>
  </si>
  <si>
    <t xml:space="preserve"> -SP,i (percent)</t>
  </si>
  <si>
    <t xml:space="preserve"> +SP,i (percent)</t>
  </si>
  <si>
    <t>Average Sp,i (percent)</t>
  </si>
  <si>
    <t>Model error (γ2) (From WREG)</t>
  </si>
  <si>
    <t>xi (row vector for the ungaged site, i, containing a one and the basin characteristics enter by the user.)</t>
  </si>
  <si>
    <t>xi'</t>
  </si>
  <si>
    <t>(xi' is the matrix transpose of xi.)</t>
  </si>
  <si>
    <t>xiU (the row vector xi multiplied times the covariance matrix from WREG for the specified recurrence interval)</t>
  </si>
  <si>
    <t>(xiU)x'i</t>
  </si>
  <si>
    <t>Sp,i</t>
  </si>
  <si>
    <t>Note: when putting in the Excel formula for doing the maxtrix algebra mulitplication of XiU, you first highlight all the cells equal to the 1xn matrix, in this case 1x8, type in the formula, hit F2, and then press Ctrl-Shift-Enter. Doing so will fill all 1x8 cells with the results. Otherwise, only the cell in which you entered the formula will have a result.</t>
  </si>
  <si>
    <t xml:space="preserve">Note: For this spreadsheet, the Z (α/2) values came from Ott, R.L., and Longnecker, M.T., 2004, A first course in statistical methods: Belmont, CA, Brooks/Cole - Thomas Learning, 741 p. </t>
  </si>
  <si>
    <t>Warnings and Cautions</t>
  </si>
  <si>
    <t>Region 3</t>
  </si>
  <si>
    <t>Percentage of developed land, in percent</t>
  </si>
  <si>
    <t>Log (DRNAREA)</t>
  </si>
  <si>
    <t>DRNAREA</t>
  </si>
  <si>
    <t>Region 4</t>
  </si>
  <si>
    <t xml:space="preserve"> </t>
  </si>
  <si>
    <t>Region 5</t>
  </si>
  <si>
    <r>
      <t>Percent chance exceedance flow, in ft</t>
    </r>
    <r>
      <rPr>
        <b/>
        <vertAlign val="superscript"/>
        <sz val="10"/>
        <rFont val="Arial"/>
        <family val="2"/>
      </rPr>
      <t>3</t>
    </r>
    <r>
      <rPr>
        <b/>
        <sz val="10"/>
        <rFont val="Arial"/>
        <family val="2"/>
      </rPr>
      <t>/s</t>
    </r>
  </si>
  <si>
    <r>
      <t>Lower 95 percent prediction interval flow, in ft</t>
    </r>
    <r>
      <rPr>
        <b/>
        <vertAlign val="superscript"/>
        <sz val="10"/>
        <rFont val="Arial"/>
        <family val="2"/>
      </rPr>
      <t>3</t>
    </r>
    <r>
      <rPr>
        <b/>
        <sz val="10"/>
        <rFont val="Arial"/>
        <family val="2"/>
      </rPr>
      <t>/s</t>
    </r>
  </si>
  <si>
    <r>
      <t>Upper 95 percent prediction interval flow, in ft</t>
    </r>
    <r>
      <rPr>
        <b/>
        <vertAlign val="superscript"/>
        <sz val="10"/>
        <rFont val="Arial"/>
        <family val="2"/>
      </rPr>
      <t>3</t>
    </r>
    <r>
      <rPr>
        <b/>
        <sz val="10"/>
        <rFont val="Arial"/>
        <family val="2"/>
      </rPr>
      <t>/s</t>
    </r>
  </si>
  <si>
    <r>
      <t xml:space="preserve"> -S</t>
    </r>
    <r>
      <rPr>
        <b/>
        <vertAlign val="subscript"/>
        <sz val="10"/>
        <rFont val="Arial"/>
        <family val="2"/>
      </rPr>
      <t>P</t>
    </r>
    <r>
      <rPr>
        <b/>
        <sz val="10"/>
        <rFont val="Arial"/>
        <family val="2"/>
      </rPr>
      <t>,</t>
    </r>
    <r>
      <rPr>
        <b/>
        <vertAlign val="subscript"/>
        <sz val="10"/>
        <rFont val="Arial"/>
        <family val="2"/>
      </rPr>
      <t>i</t>
    </r>
    <r>
      <rPr>
        <b/>
        <sz val="10"/>
        <rFont val="Arial"/>
        <family val="2"/>
      </rPr>
      <t xml:space="preserve"> (percent)</t>
    </r>
  </si>
  <si>
    <r>
      <t xml:space="preserve"> +S</t>
    </r>
    <r>
      <rPr>
        <b/>
        <vertAlign val="subscript"/>
        <sz val="10"/>
        <rFont val="Arial"/>
        <family val="2"/>
      </rPr>
      <t>P</t>
    </r>
    <r>
      <rPr>
        <b/>
        <sz val="10"/>
        <rFont val="Arial"/>
        <family val="2"/>
      </rPr>
      <t>,</t>
    </r>
    <r>
      <rPr>
        <b/>
        <vertAlign val="subscript"/>
        <sz val="10"/>
        <rFont val="Arial"/>
        <family val="2"/>
      </rPr>
      <t xml:space="preserve">i </t>
    </r>
    <r>
      <rPr>
        <b/>
        <sz val="10"/>
        <rFont val="Arial"/>
        <family val="2"/>
      </rPr>
      <t>(percent)</t>
    </r>
  </si>
  <si>
    <r>
      <t>Average S</t>
    </r>
    <r>
      <rPr>
        <b/>
        <vertAlign val="subscript"/>
        <sz val="10"/>
        <rFont val="Arial"/>
        <family val="2"/>
      </rPr>
      <t>p,i</t>
    </r>
    <r>
      <rPr>
        <b/>
        <sz val="10"/>
        <rFont val="Arial"/>
        <family val="2"/>
      </rPr>
      <t xml:space="preserve"> (percent)</t>
    </r>
  </si>
  <si>
    <t>This spreadsheet computes the 50-, 20-, 10-, 4-, 2-, 1-, 0.5-, and 0.2-percent chance exceedance flows for an ungaged urban stream or an ungaged small rural stream in Georgia that has a drainage area within hydrologic region 5. The spreasheet also includes the 95-percent prediction intervals, the minus and plus standard error of prediction intervals, and the average standard error of prediction. To use the spreadsheet, enter requested information in the yellow cells below.</t>
  </si>
  <si>
    <t>Applicable range of draingage area is 0.2 to 10 square miles.</t>
  </si>
  <si>
    <t>The four worksheets where users can select and enter information for use in computing flood-frequency characteristics:</t>
  </si>
  <si>
    <t xml:space="preserve">     Region 1</t>
  </si>
  <si>
    <t xml:space="preserve">     Region 3</t>
  </si>
  <si>
    <t xml:space="preserve">     Region 4</t>
  </si>
  <si>
    <t xml:space="preserve">     Region 5</t>
  </si>
  <si>
    <t>Note: The data tabs contain the covariance matrix and other pertinent data needed in the flood-frequency estimate and associated prediction interval computations.</t>
  </si>
  <si>
    <t>To make use of the spreadsheet, select one of four worksheets corresponding to the hydrologic region for which the drainage area of the ungaged stream is located.  Enter indicated information only within the light yellow shaded cells.  Final results are shaded with light orange background.</t>
  </si>
  <si>
    <t>Questions about the methods or this spreadsheet should be directed to Toby D. Feaster at tfeaster@usgs.gov</t>
  </si>
  <si>
    <t>Applicable range of percentage of impervious area is 0.0 to 47.9 percent.</t>
  </si>
  <si>
    <t>Applicable range of percentage of developed land is 2.8 to 98.5 percent.</t>
  </si>
  <si>
    <t>24-hour, 50-year maximum precipitation</t>
  </si>
  <si>
    <t>Applicable range of draingage area is 0.1 to 53.5 square miles.</t>
  </si>
  <si>
    <t>Applicable range of 24-hour, 50-year maximum precipitation is 6.5 to 10.9 inches.</t>
  </si>
  <si>
    <t>Applicable range of draingage area is 0.10 to 436 square miles.</t>
  </si>
  <si>
    <t>Test urban or small rural stream in GA</t>
  </si>
  <si>
    <t>Region 1 with drainage area below 3 square mile</t>
  </si>
  <si>
    <r>
      <t>Model error (γ</t>
    </r>
    <r>
      <rPr>
        <b/>
        <vertAlign val="superscript"/>
        <sz val="10"/>
        <rFont val="Arial"/>
        <family val="2"/>
      </rPr>
      <t>2</t>
    </r>
    <r>
      <rPr>
        <b/>
        <sz val="10"/>
        <rFont val="Arial"/>
        <family val="2"/>
      </rPr>
      <t>) (From WREG)</t>
    </r>
  </si>
  <si>
    <t>IMPNLCD06</t>
  </si>
  <si>
    <t>Region 1 with drainage area above 3 square miles</t>
  </si>
  <si>
    <t>DEVNLCD06</t>
  </si>
  <si>
    <t>I24H50Y</t>
  </si>
  <si>
    <t>Applicable range of percentage of impervious area is 0.0 to 34.8 percent.</t>
  </si>
  <si>
    <r>
      <t>x</t>
    </r>
    <r>
      <rPr>
        <b/>
        <vertAlign val="subscript"/>
        <sz val="10"/>
        <rFont val="Arial"/>
        <family val="2"/>
      </rPr>
      <t>i</t>
    </r>
    <r>
      <rPr>
        <b/>
        <sz val="10"/>
        <rFont val="Arial"/>
        <family val="2"/>
      </rPr>
      <t>U (the row vector x</t>
    </r>
    <r>
      <rPr>
        <b/>
        <vertAlign val="subscript"/>
        <sz val="10"/>
        <rFont val="Arial"/>
        <family val="2"/>
      </rPr>
      <t>i</t>
    </r>
    <r>
      <rPr>
        <b/>
        <sz val="10"/>
        <rFont val="Arial"/>
        <family val="2"/>
      </rPr>
      <t xml:space="preserve"> multiplied times the covariance matrix from WREG for the specified recurrence interval)</t>
    </r>
  </si>
  <si>
    <r>
      <t>(x</t>
    </r>
    <r>
      <rPr>
        <b/>
        <vertAlign val="subscript"/>
        <sz val="10"/>
        <rFont val="Arial"/>
        <family val="2"/>
      </rPr>
      <t>i</t>
    </r>
    <r>
      <rPr>
        <b/>
        <sz val="10"/>
        <rFont val="Arial"/>
        <family val="2"/>
      </rPr>
      <t>U)x'</t>
    </r>
    <r>
      <rPr>
        <b/>
        <vertAlign val="subscript"/>
        <sz val="10"/>
        <rFont val="Arial"/>
        <family val="2"/>
      </rPr>
      <t>i</t>
    </r>
  </si>
  <si>
    <r>
      <t>x</t>
    </r>
    <r>
      <rPr>
        <b/>
        <vertAlign val="subscript"/>
        <sz val="10"/>
        <rFont val="Arial"/>
        <family val="2"/>
      </rPr>
      <t>i</t>
    </r>
    <r>
      <rPr>
        <b/>
        <sz val="10"/>
        <rFont val="Arial"/>
        <family val="2"/>
      </rPr>
      <t>'</t>
    </r>
  </si>
  <si>
    <r>
      <t>x</t>
    </r>
    <r>
      <rPr>
        <b/>
        <vertAlign val="subscript"/>
        <sz val="10"/>
        <rFont val="Arial"/>
        <family val="2"/>
      </rPr>
      <t>i</t>
    </r>
    <r>
      <rPr>
        <b/>
        <sz val="10"/>
        <rFont val="Arial"/>
        <family val="2"/>
      </rPr>
      <t xml:space="preserve"> (row vector for the ungaged site, i, containing a one and the basin characteristics enter by the user.)</t>
    </r>
  </si>
  <si>
    <r>
      <t>S</t>
    </r>
    <r>
      <rPr>
        <b/>
        <vertAlign val="subscript"/>
        <sz val="10"/>
        <rFont val="Arial"/>
        <family val="2"/>
      </rPr>
      <t>p,i</t>
    </r>
  </si>
  <si>
    <t>Applicable range of draingage area is 0.14 to 459 square miles.</t>
  </si>
  <si>
    <t>Although it was not statistically significant, the range of percentage of impervious area included in the regression analysis for region 5 was 0.0 to 36.0 percent.</t>
  </si>
  <si>
    <t>t (α/2)</t>
  </si>
  <si>
    <t xml:space="preserve">Note: For this spreadsheet, the t (α/2) values came from Ott, Lyman, 1988, An introduction to statistical methods and data analysis, third edition: Boston, MA, PWS-Kent Publishing Company, 945 p. </t>
  </si>
  <si>
    <t>Ott, Lyman, 1988, An introduction to statistical methods and data analysis, third edition: Boston, MA, PWS-Kent Publishing Company, 945 p.</t>
  </si>
  <si>
    <r>
      <t>C is computed as: C = 10</t>
    </r>
    <r>
      <rPr>
        <vertAlign val="superscript"/>
        <sz val="10"/>
        <rFont val="Arial"/>
        <family val="2"/>
      </rPr>
      <t>t(α/2)Sp,i</t>
    </r>
    <r>
      <rPr>
        <sz val="10"/>
        <rFont val="Arial"/>
        <family val="2"/>
      </rPr>
      <t xml:space="preserve"> , </t>
    </r>
  </si>
  <si>
    <r>
      <t>where, t</t>
    </r>
    <r>
      <rPr>
        <vertAlign val="subscript"/>
        <sz val="10"/>
        <rFont val="Arial"/>
        <family val="2"/>
      </rPr>
      <t>(α/2, n-p)</t>
    </r>
    <r>
      <rPr>
        <sz val="10"/>
        <rFont val="Arial"/>
        <family val="2"/>
      </rPr>
      <t xml:space="preserve"> is the critical value from the Student's t-distribution at a particular alpha-level (α) and degrees of freedom (n-p) and is equal to 2.001, 1.971, 2.000, 2.040, 1.977, and 2.040 for hydrologic region (HR) 1 (drainage area less than 3 mi</t>
    </r>
    <r>
      <rPr>
        <vertAlign val="superscript"/>
        <sz val="10"/>
        <rFont val="Arial"/>
        <family val="2"/>
      </rPr>
      <t>2</t>
    </r>
    <r>
      <rPr>
        <sz val="10"/>
        <rFont val="Arial"/>
        <family val="2"/>
      </rPr>
      <t>), HR1 (drainage area less than 3 mi</t>
    </r>
    <r>
      <rPr>
        <vertAlign val="superscript"/>
        <sz val="10"/>
        <rFont val="Arial"/>
        <family val="2"/>
      </rPr>
      <t>2</t>
    </r>
    <r>
      <rPr>
        <sz val="10"/>
        <rFont val="Arial"/>
        <family val="2"/>
      </rPr>
      <t>) for the 0.2-percent annual exceedance probability flow, HR1 (drainage area greater than 3 mi2), HR3, HR4, and HR5, respectively, for a prediction interval of 95 percent (</t>
    </r>
    <r>
      <rPr>
        <sz val="10"/>
        <rFont val="Calibri"/>
        <family val="2"/>
      </rPr>
      <t>α</t>
    </r>
    <r>
      <rPr>
        <sz val="10"/>
        <rFont val="Arial"/>
        <family val="2"/>
      </rPr>
      <t>=0.05) .</t>
    </r>
  </si>
  <si>
    <t>(Version 1.1)</t>
  </si>
  <si>
    <t>Flood-frequency applications tool for use on urban and small, rural streams in Georgia, South Carolina, and North Carolina</t>
  </si>
  <si>
    <t>The file is designed as a tool for computing flood-frequency (FF) characteristics and the associated prediction intervals for ungaged urban and small, rural streams in Georgia, South Carolina, and North Carolina based on the methods determined in U.S. Geological Survey Scientific Investigations Report (2014-5030). The equations are based on peak-flow data through the 2011 water year; that is, ending on September 30, 2011.</t>
  </si>
  <si>
    <t>This spreadsheet computes the 50-, 20-, 10-, 4-, 2-, 1-, 0.5-, and 0.2-percent chance exceedance flows for an ungaged urban stream or small, rural stream in Georgia, South Carolina, and North Carolina, and that has a drainage area within hydrologic region 1. The spreasheet also includes the 95-percent prediction intervals, the minus and plus standard error of prediction intervals, and the average standard error of prediction. To use the spreadsheet, enter requested information in the yellow cells below.</t>
  </si>
  <si>
    <t>This spreadsheet computes the 50-, 20-, 10-, 4-, 2-, 1-, 0.5-, and 0.2-percent chance exceedance flows for an ungaged urban stream or small, rural stream in Georgia, South Carolina, or North Carolina that has a drainage area within hydrologic region 3. The spreasheet also includes the 95-percent prediction intervals, the minus and plus standard error of prediction intervals, and the average standard error of prediction. To use the spreadsheet, enter requested information in the yellow cells below.</t>
  </si>
  <si>
    <t>This spreadsheet computes the 50-, 20-, 10-, 4-, 2-, 1-, 0.5-, and 0.2-percent chance exceedance flows for an ungaged urban stream or small, rural stream in Georgia, South Carolina, and North Carolina that has a drainage area within hydrologic region 4. The spreasheet also includes the 95-percent prediction intervals, the minus and plus standard error of prediction intervals, and the average standard error of prediction. To use the spreadsheet, enter requested information in the yellow cells below.</t>
  </si>
  <si>
    <t>Test urban or small, rural stream in GA, SC, or NC</t>
  </si>
  <si>
    <t>Version 1.0 spreadsheet completed, reviewed, and released in March 2014.</t>
  </si>
  <si>
    <t>Version 1.1 uses Student's t-distribution in the matrix computations for lower and upper 95-percent prediction intervals as opposed to the z-distribution that was used in version 1.0. Released March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</si>
</sst>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0000"/>
    <numFmt numFmtId="165" formatCode="0.0"/>
    <numFmt numFmtId="166" formatCode="_(* #,##0_);_(* \(#,##0\);_(* &quot;-&quot;??_);_(@_)"/>
    <numFmt numFmtId="167" formatCode="0.0000"/>
    <numFmt numFmtId="168" formatCode="#,##0.0"/>
    <numFmt numFmtId="169" formatCode="0.000"/>
  </numFmts>
  <fonts count="40">
    <font>
      <sz val="10"/>
      <name val="Arial"/>
    </font>
    <font>
      <sz val="11"/>
      <color theme="1"/>
      <name val="Calibri"/>
      <family val="2"/>
      <scheme val="minor"/>
    </font>
    <font>
      <sz val="10"/>
      <name val="Arial"/>
      <family val="2"/>
    </font>
    <font>
      <sz val="8"/>
      <name val="Arial"/>
      <family val="2"/>
    </font>
    <font>
      <b/>
      <sz val="10"/>
      <name val="Arial"/>
      <family val="2"/>
    </font>
    <font>
      <vertAlign val="superscript"/>
      <sz val="10"/>
      <name val="Arial"/>
      <family val="2"/>
    </font>
    <font>
      <vertAlign val="subscript"/>
      <sz val="10"/>
      <name val="Arial"/>
      <family val="2"/>
    </font>
    <font>
      <sz val="10"/>
      <name val="Arial"/>
      <family val="2"/>
    </font>
    <font>
      <sz val="10"/>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8"/>
      <color rgb="FF000000"/>
      <name val="Times"/>
      <family val="1"/>
    </font>
    <font>
      <sz val="11"/>
      <color rgb="FF000000"/>
      <name val="Calibri"/>
      <family val="2"/>
    </font>
    <font>
      <sz val="10"/>
      <color theme="1"/>
      <name val="Calibri"/>
      <family val="2"/>
      <scheme val="minor"/>
    </font>
    <font>
      <sz val="10"/>
      <color theme="1"/>
      <name val="Univers Condensed"/>
      <family val="2"/>
    </font>
    <font>
      <sz val="10"/>
      <color theme="1"/>
      <name val="Arial"/>
      <family val="2"/>
    </font>
    <font>
      <sz val="10"/>
      <color rgb="FF000000"/>
      <name val="Arial"/>
      <family val="2"/>
    </font>
    <font>
      <sz val="10"/>
      <color rgb="FFFF0000"/>
      <name val="Arial"/>
      <family val="2"/>
    </font>
    <font>
      <b/>
      <vertAlign val="superscript"/>
      <sz val="10"/>
      <name val="Arial"/>
      <family val="2"/>
    </font>
    <font>
      <b/>
      <vertAlign val="subscript"/>
      <sz val="10"/>
      <name val="Arial"/>
      <family val="2"/>
    </font>
    <font>
      <sz val="10"/>
      <color rgb="FF454545"/>
      <name val="Arial"/>
      <family val="2"/>
    </font>
    <font>
      <sz val="10"/>
      <color rgb="FF0000FF"/>
      <name val="Arial"/>
      <family val="2"/>
    </font>
    <font>
      <sz val="11"/>
      <name val="Calibri"/>
      <family val="2"/>
      <scheme val="minor"/>
    </font>
    <font>
      <sz val="10"/>
      <name val="Calibri"/>
      <family val="2"/>
    </font>
  </fonts>
  <fills count="35">
    <fill>
      <patternFill patternType="none"/>
    </fill>
    <fill>
      <patternFill patternType="gray125"/>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39994506668294322"/>
        <bgColor indexed="64"/>
      </patternFill>
    </fill>
  </fills>
  <borders count="93">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indexed="64"/>
      </left>
      <right style="double">
        <color indexed="64"/>
      </right>
      <top style="double">
        <color indexed="64"/>
      </top>
      <bottom style="thin">
        <color rgb="FF969696"/>
      </bottom>
      <diagonal/>
    </border>
    <border>
      <left style="double">
        <color indexed="64"/>
      </left>
      <right style="double">
        <color indexed="64"/>
      </right>
      <top style="thin">
        <color rgb="FF969696"/>
      </top>
      <bottom style="thin">
        <color rgb="FF969696"/>
      </bottom>
      <diagonal/>
    </border>
    <border>
      <left style="double">
        <color indexed="64"/>
      </left>
      <right style="double">
        <color indexed="64"/>
      </right>
      <top style="thin">
        <color rgb="FF969696"/>
      </top>
      <bottom style="double">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style="thin">
        <color indexed="64"/>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theme="0" tint="-0.34998626667073579"/>
      </left>
      <right style="thin">
        <color indexed="64"/>
      </right>
      <top style="thin">
        <color theme="0" tint="-0.24994659260841701"/>
      </top>
      <bottom style="thin">
        <color theme="0" tint="-0.24994659260841701"/>
      </bottom>
      <diagonal/>
    </border>
    <border>
      <left style="thin">
        <color indexed="64"/>
      </left>
      <right style="thin">
        <color theme="0" tint="-0.34998626667073579"/>
      </right>
      <top style="thin">
        <color theme="0" tint="-0.24994659260841701"/>
      </top>
      <bottom style="thin">
        <color indexed="64"/>
      </bottom>
      <diagonal/>
    </border>
    <border>
      <left style="thin">
        <color theme="0" tint="-0.34998626667073579"/>
      </left>
      <right style="thin">
        <color theme="0" tint="-0.34998626667073579"/>
      </right>
      <top style="thin">
        <color theme="0" tint="-0.24994659260841701"/>
      </top>
      <bottom style="thin">
        <color indexed="64"/>
      </bottom>
      <diagonal/>
    </border>
    <border>
      <left style="thin">
        <color theme="0" tint="-0.34998626667073579"/>
      </left>
      <right style="thin">
        <color indexed="64"/>
      </right>
      <top style="thin">
        <color theme="0" tint="-0.24994659260841701"/>
      </top>
      <bottom style="thin">
        <color indexed="64"/>
      </bottom>
      <diagonal/>
    </border>
    <border>
      <left style="double">
        <color indexed="64"/>
      </left>
      <right style="thin">
        <color rgb="FF969696"/>
      </right>
      <top style="double">
        <color indexed="64"/>
      </top>
      <bottom style="thin">
        <color theme="0" tint="-0.34998626667073579"/>
      </bottom>
      <diagonal/>
    </border>
    <border>
      <left style="thin">
        <color rgb="FF969696"/>
      </left>
      <right style="thin">
        <color rgb="FF969696"/>
      </right>
      <top style="double">
        <color indexed="64"/>
      </top>
      <bottom style="thin">
        <color theme="0" tint="-0.34998626667073579"/>
      </bottom>
      <diagonal/>
    </border>
    <border>
      <left style="thin">
        <color rgb="FF969696"/>
      </left>
      <right style="double">
        <color indexed="64"/>
      </right>
      <top style="double">
        <color indexed="64"/>
      </top>
      <bottom style="thin">
        <color theme="0" tint="-0.34998626667073579"/>
      </bottom>
      <diagonal/>
    </border>
    <border>
      <left style="double">
        <color indexed="64"/>
      </left>
      <right style="thin">
        <color rgb="FF969696"/>
      </right>
      <top style="thin">
        <color theme="0" tint="-0.34998626667073579"/>
      </top>
      <bottom style="thin">
        <color theme="0" tint="-0.34998626667073579"/>
      </bottom>
      <diagonal/>
    </border>
    <border>
      <left style="thin">
        <color rgb="FF969696"/>
      </left>
      <right style="thin">
        <color rgb="FF969696"/>
      </right>
      <top style="thin">
        <color theme="0" tint="-0.34998626667073579"/>
      </top>
      <bottom style="thin">
        <color theme="0" tint="-0.34998626667073579"/>
      </bottom>
      <diagonal/>
    </border>
    <border>
      <left style="thin">
        <color rgb="FF969696"/>
      </left>
      <right style="double">
        <color indexed="64"/>
      </right>
      <top style="thin">
        <color theme="0" tint="-0.34998626667073579"/>
      </top>
      <bottom style="thin">
        <color theme="0" tint="-0.34998626667073579"/>
      </bottom>
      <diagonal/>
    </border>
    <border>
      <left style="double">
        <color indexed="64"/>
      </left>
      <right style="thin">
        <color rgb="FF969696"/>
      </right>
      <top style="thin">
        <color theme="0" tint="-0.34998626667073579"/>
      </top>
      <bottom style="double">
        <color indexed="64"/>
      </bottom>
      <diagonal/>
    </border>
    <border>
      <left style="thin">
        <color rgb="FF969696"/>
      </left>
      <right style="thin">
        <color rgb="FF969696"/>
      </right>
      <top style="thin">
        <color theme="0" tint="-0.34998626667073579"/>
      </top>
      <bottom style="double">
        <color indexed="64"/>
      </bottom>
      <diagonal/>
    </border>
    <border>
      <left style="thin">
        <color rgb="FF969696"/>
      </left>
      <right style="double">
        <color indexed="64"/>
      </right>
      <top style="thin">
        <color theme="0" tint="-0.34998626667073579"/>
      </top>
      <bottom style="double">
        <color indexed="64"/>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style="thin">
        <color theme="1"/>
      </left>
      <right style="thin">
        <color theme="0" tint="-0.34998626667073579"/>
      </right>
      <top style="thin">
        <color theme="1"/>
      </top>
      <bottom style="thin">
        <color theme="0" tint="-0.34998626667073579"/>
      </bottom>
      <diagonal/>
    </border>
    <border>
      <left style="thin">
        <color theme="0" tint="-0.34998626667073579"/>
      </left>
      <right style="thin">
        <color theme="0" tint="-0.34998626667073579"/>
      </right>
      <top style="thin">
        <color theme="1"/>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thin">
        <color theme="1"/>
      </bottom>
      <diagonal/>
    </border>
    <border>
      <left style="thin">
        <color theme="0" tint="-0.34998626667073579"/>
      </left>
      <right style="thin">
        <color theme="0" tint="-0.34998626667073579"/>
      </right>
      <top style="thin">
        <color theme="0" tint="-0.34998626667073579"/>
      </top>
      <bottom style="thin">
        <color theme="1"/>
      </bottom>
      <diagonal/>
    </border>
    <border>
      <left style="thin">
        <color theme="1"/>
      </left>
      <right style="thin">
        <color theme="0" tint="-0.34998626667073579"/>
      </right>
      <top style="thin">
        <color indexed="64"/>
      </top>
      <bottom style="thin">
        <color theme="0" tint="-0.34998626667073579"/>
      </bottom>
      <diagonal/>
    </border>
  </borders>
  <cellStyleXfs count="114">
    <xf numFmtId="0" fontId="0"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1" fillId="27" borderId="0" applyNumberFormat="0" applyBorder="0" applyAlignment="0" applyProtection="0"/>
    <xf numFmtId="0" fontId="12" fillId="28" borderId="45" applyNumberFormat="0" applyAlignment="0" applyProtection="0"/>
    <xf numFmtId="0" fontId="13" fillId="29" borderId="46" applyNumberFormat="0" applyAlignment="0" applyProtection="0"/>
    <xf numFmtId="43" fontId="2" fillId="0" borderId="0" applyFont="0" applyFill="0" applyBorder="0" applyAlignment="0" applyProtection="0"/>
    <xf numFmtId="0" fontId="14" fillId="0" borderId="0" applyNumberFormat="0" applyFill="0" applyBorder="0" applyAlignment="0" applyProtection="0"/>
    <xf numFmtId="0" fontId="15" fillId="30" borderId="0" applyNumberFormat="0" applyBorder="0" applyAlignment="0" applyProtection="0"/>
    <xf numFmtId="0" fontId="16" fillId="0" borderId="47" applyNumberFormat="0" applyFill="0" applyAlignment="0" applyProtection="0"/>
    <xf numFmtId="0" fontId="17" fillId="0" borderId="48" applyNumberFormat="0" applyFill="0" applyAlignment="0" applyProtection="0"/>
    <xf numFmtId="0" fontId="18" fillId="0" borderId="49" applyNumberFormat="0" applyFill="0" applyAlignment="0" applyProtection="0"/>
    <xf numFmtId="0" fontId="18" fillId="0" borderId="0" applyNumberFormat="0" applyFill="0" applyBorder="0" applyAlignment="0" applyProtection="0"/>
    <xf numFmtId="0" fontId="19" fillId="31" borderId="45" applyNumberFormat="0" applyAlignment="0" applyProtection="0"/>
    <xf numFmtId="0" fontId="20" fillId="0" borderId="50" applyNumberFormat="0" applyFill="0" applyAlignment="0" applyProtection="0"/>
    <xf numFmtId="0" fontId="21" fillId="32" borderId="0" applyNumberFormat="0" applyBorder="0" applyAlignment="0" applyProtection="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9" fillId="33" borderId="51" applyNumberFormat="0" applyFont="0" applyAlignment="0" applyProtection="0"/>
    <xf numFmtId="0" fontId="22" fillId="28" borderId="52" applyNumberFormat="0" applyAlignment="0" applyProtection="0"/>
    <xf numFmtId="0" fontId="23" fillId="0" borderId="0" applyNumberFormat="0" applyFill="0" applyBorder="0" applyAlignment="0" applyProtection="0"/>
    <xf numFmtId="0" fontId="24" fillId="0" borderId="53" applyNumberFormat="0" applyFill="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33" borderId="51"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cellStyleXfs>
  <cellXfs count="465">
    <xf numFmtId="0" fontId="0" fillId="0" borderId="0" xfId="0"/>
    <xf numFmtId="0" fontId="4" fillId="0" borderId="0" xfId="0" applyFont="1"/>
    <xf numFmtId="0" fontId="4" fillId="0" borderId="1" xfId="0" applyFont="1" applyBorder="1"/>
    <xf numFmtId="0" fontId="0" fillId="0" borderId="0" xfId="0" applyAlignment="1">
      <alignment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0" xfId="0" applyFont="1" applyProtection="1"/>
    <xf numFmtId="0" fontId="7" fillId="0" borderId="0" xfId="0" applyFont="1"/>
    <xf numFmtId="0" fontId="4" fillId="0" borderId="3" xfId="0" applyFont="1" applyBorder="1" applyAlignment="1">
      <alignment horizontal="left" vertical="center" wrapText="1"/>
    </xf>
    <xf numFmtId="0" fontId="7" fillId="0" borderId="4" xfId="0" applyFont="1" applyBorder="1" applyProtection="1"/>
    <xf numFmtId="167" fontId="9" fillId="0" borderId="5" xfId="42" applyNumberFormat="1" applyBorder="1" applyAlignment="1">
      <alignment horizontal="center" vertical="center"/>
    </xf>
    <xf numFmtId="167" fontId="9" fillId="0" borderId="0" xfId="43" applyNumberFormat="1" applyBorder="1" applyAlignment="1">
      <alignment horizontal="center" vertical="center"/>
    </xf>
    <xf numFmtId="167" fontId="9" fillId="0" borderId="0" xfId="46" applyNumberFormat="1" applyBorder="1" applyAlignment="1">
      <alignment horizontal="center" vertical="center"/>
    </xf>
    <xf numFmtId="167" fontId="9" fillId="0" borderId="0" xfId="50" applyNumberFormat="1" applyBorder="1" applyAlignment="1">
      <alignment horizontal="center" vertical="center"/>
    </xf>
    <xf numFmtId="167" fontId="9" fillId="0" borderId="0" xfId="51" applyNumberFormat="1" applyBorder="1" applyAlignment="1">
      <alignment horizontal="center" vertical="center"/>
    </xf>
    <xf numFmtId="167" fontId="9" fillId="0" borderId="0" xfId="52" applyNumberFormat="1" applyBorder="1" applyAlignment="1">
      <alignment horizontal="center" vertical="center"/>
    </xf>
    <xf numFmtId="167" fontId="9" fillId="0" borderId="0" xfId="53" applyNumberFormat="1" applyBorder="1" applyAlignment="1">
      <alignment horizontal="center" vertical="center"/>
    </xf>
    <xf numFmtId="167" fontId="9" fillId="0" borderId="6" xfId="54" applyNumberFormat="1" applyBorder="1" applyAlignment="1">
      <alignment horizontal="center" vertical="center"/>
    </xf>
    <xf numFmtId="0" fontId="7" fillId="0" borderId="0" xfId="0" applyFont="1" applyProtection="1"/>
    <xf numFmtId="0" fontId="26" fillId="0" borderId="0" xfId="0" applyFont="1" applyProtection="1"/>
    <xf numFmtId="0" fontId="0" fillId="0" borderId="0" xfId="0" applyProtection="1"/>
    <xf numFmtId="0" fontId="7" fillId="0" borderId="0" xfId="0" applyNumberFormat="1" applyFont="1" applyAlignment="1" applyProtection="1">
      <alignment wrapText="1"/>
    </xf>
    <xf numFmtId="0" fontId="7" fillId="0" borderId="0" xfId="0" applyFont="1" applyAlignment="1" applyProtection="1">
      <alignment vertical="top" wrapText="1"/>
    </xf>
    <xf numFmtId="0" fontId="0" fillId="0" borderId="0" xfId="0" applyAlignment="1" applyProtection="1">
      <alignment vertical="top" wrapText="1"/>
    </xf>
    <xf numFmtId="0" fontId="7" fillId="0" borderId="4" xfId="0" applyFont="1" applyBorder="1"/>
    <xf numFmtId="0" fontId="7" fillId="0" borderId="0" xfId="0" applyFont="1" applyBorder="1"/>
    <xf numFmtId="0" fontId="7" fillId="0" borderId="10" xfId="0" applyFont="1" applyBorder="1"/>
    <xf numFmtId="1" fontId="7" fillId="0" borderId="4" xfId="0" applyNumberFormat="1" applyFont="1" applyBorder="1"/>
    <xf numFmtId="1" fontId="7" fillId="0" borderId="0" xfId="0" applyNumberFormat="1" applyFont="1" applyBorder="1"/>
    <xf numFmtId="1" fontId="7" fillId="0" borderId="10" xfId="0" applyNumberFormat="1" applyFont="1" applyBorder="1"/>
    <xf numFmtId="0" fontId="7" fillId="0" borderId="11" xfId="0" applyFont="1" applyBorder="1"/>
    <xf numFmtId="0" fontId="7" fillId="0" borderId="12" xfId="0" applyFont="1" applyBorder="1"/>
    <xf numFmtId="0" fontId="7" fillId="0" borderId="13" xfId="0" applyFont="1" applyBorder="1"/>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Fill="1" applyBorder="1" applyAlignment="1">
      <alignment horizontal="left" vertical="center" wrapText="1"/>
    </xf>
    <xf numFmtId="0" fontId="7" fillId="0" borderId="14" xfId="0" applyFont="1" applyBorder="1" applyAlignment="1">
      <alignment horizontal="left" vertical="center"/>
    </xf>
    <xf numFmtId="0" fontId="0" fillId="0" borderId="0" xfId="0" applyFont="1" applyBorder="1" applyProtection="1"/>
    <xf numFmtId="0" fontId="0" fillId="0" borderId="0" xfId="0" applyFont="1" applyBorder="1" applyAlignment="1" applyProtection="1">
      <alignment horizontal="left" vertical="center"/>
    </xf>
    <xf numFmtId="0" fontId="4" fillId="0" borderId="0" xfId="0" applyFont="1" applyBorder="1" applyProtection="1"/>
    <xf numFmtId="0" fontId="0" fillId="0" borderId="4" xfId="0" applyFont="1" applyBorder="1" applyProtection="1"/>
    <xf numFmtId="0" fontId="7" fillId="0" borderId="0" xfId="0" applyFont="1" applyBorder="1" applyProtection="1"/>
    <xf numFmtId="0" fontId="0" fillId="0" borderId="0" xfId="0" applyFont="1" applyFill="1" applyBorder="1" applyProtection="1"/>
    <xf numFmtId="0" fontId="0" fillId="0" borderId="0" xfId="0" applyFont="1" applyBorder="1" applyAlignment="1">
      <alignment horizontal="left" vertical="center"/>
    </xf>
    <xf numFmtId="0" fontId="0" fillId="0" borderId="0" xfId="0" applyFont="1" applyBorder="1"/>
    <xf numFmtId="2" fontId="0" fillId="0" borderId="0" xfId="0" applyNumberFormat="1" applyFont="1" applyBorder="1"/>
    <xf numFmtId="11" fontId="27" fillId="0" borderId="0" xfId="0" applyNumberFormat="1" applyFont="1" applyBorder="1"/>
    <xf numFmtId="11" fontId="0" fillId="0" borderId="0" xfId="0" applyNumberFormat="1" applyFont="1" applyBorder="1"/>
    <xf numFmtId="2" fontId="7" fillId="0" borderId="0" xfId="0" applyNumberFormat="1" applyFont="1" applyBorder="1"/>
    <xf numFmtId="0" fontId="4" fillId="0" borderId="0" xfId="0" applyFont="1" applyBorder="1" applyAlignment="1">
      <alignment horizontal="left" vertical="center"/>
    </xf>
    <xf numFmtId="167" fontId="28" fillId="0" borderId="5" xfId="42" applyNumberFormat="1" applyFont="1" applyBorder="1" applyAlignment="1">
      <alignment horizontal="center" vertical="center"/>
    </xf>
    <xf numFmtId="167" fontId="28" fillId="0" borderId="0" xfId="43" applyNumberFormat="1" applyFont="1" applyBorder="1" applyAlignment="1">
      <alignment horizontal="center" vertical="center"/>
    </xf>
    <xf numFmtId="167" fontId="28" fillId="0" borderId="0" xfId="46" applyNumberFormat="1" applyFont="1" applyBorder="1" applyAlignment="1">
      <alignment horizontal="center" vertical="center"/>
    </xf>
    <xf numFmtId="167" fontId="28" fillId="0" borderId="0" xfId="50" applyNumberFormat="1" applyFont="1" applyBorder="1" applyAlignment="1">
      <alignment horizontal="center" vertical="center"/>
    </xf>
    <xf numFmtId="167" fontId="28" fillId="0" borderId="0" xfId="51" applyNumberFormat="1" applyFont="1" applyBorder="1" applyAlignment="1">
      <alignment horizontal="center" vertical="center"/>
    </xf>
    <xf numFmtId="167" fontId="28" fillId="0" borderId="0" xfId="52" applyNumberFormat="1" applyFont="1" applyBorder="1" applyAlignment="1">
      <alignment horizontal="center" vertical="center"/>
    </xf>
    <xf numFmtId="167" fontId="28" fillId="0" borderId="0" xfId="53" applyNumberFormat="1" applyFont="1" applyBorder="1" applyAlignment="1">
      <alignment horizontal="center" vertical="center"/>
    </xf>
    <xf numFmtId="167" fontId="28" fillId="0" borderId="6" xfId="54" applyNumberFormat="1" applyFont="1" applyBorder="1" applyAlignment="1">
      <alignment horizontal="center" vertical="center"/>
    </xf>
    <xf numFmtId="0" fontId="7" fillId="0" borderId="54" xfId="0" applyFont="1" applyBorder="1"/>
    <xf numFmtId="164" fontId="28" fillId="0" borderId="5" xfId="42" applyNumberFormat="1" applyFont="1" applyBorder="1" applyAlignment="1">
      <alignment horizontal="center" vertical="center"/>
    </xf>
    <xf numFmtId="164" fontId="28" fillId="0" borderId="0" xfId="43" applyNumberFormat="1" applyFont="1" applyBorder="1" applyAlignment="1">
      <alignment horizontal="center" vertical="center"/>
    </xf>
    <xf numFmtId="164" fontId="28" fillId="0" borderId="0" xfId="46" applyNumberFormat="1" applyFont="1" applyBorder="1" applyAlignment="1">
      <alignment horizontal="center" vertical="center"/>
    </xf>
    <xf numFmtId="164" fontId="28" fillId="0" borderId="0" xfId="50" applyNumberFormat="1" applyFont="1" applyBorder="1" applyAlignment="1">
      <alignment horizontal="center" vertical="center"/>
    </xf>
    <xf numFmtId="164" fontId="28" fillId="0" borderId="0" xfId="51" applyNumberFormat="1" applyFont="1" applyBorder="1" applyAlignment="1">
      <alignment horizontal="center" vertical="center"/>
    </xf>
    <xf numFmtId="164" fontId="28" fillId="0" borderId="0" xfId="52" applyNumberFormat="1" applyFont="1" applyBorder="1" applyAlignment="1">
      <alignment horizontal="center" vertical="center"/>
    </xf>
    <xf numFmtId="164" fontId="28" fillId="0" borderId="0" xfId="53" applyNumberFormat="1" applyFont="1" applyBorder="1" applyAlignment="1">
      <alignment horizontal="center" vertical="center"/>
    </xf>
    <xf numFmtId="164" fontId="28" fillId="0" borderId="6" xfId="54" applyNumberFormat="1" applyFont="1" applyBorder="1" applyAlignment="1">
      <alignment horizontal="center" vertical="center"/>
    </xf>
    <xf numFmtId="0" fontId="7" fillId="0" borderId="55" xfId="0" applyFont="1" applyBorder="1"/>
    <xf numFmtId="164" fontId="28" fillId="0" borderId="15" xfId="42" applyNumberFormat="1" applyFont="1" applyBorder="1" applyAlignment="1">
      <alignment horizontal="center" vertical="center"/>
    </xf>
    <xf numFmtId="164" fontId="28" fillId="0" borderId="16" xfId="43" applyNumberFormat="1" applyFont="1" applyBorder="1" applyAlignment="1">
      <alignment horizontal="center" vertical="center"/>
    </xf>
    <xf numFmtId="164" fontId="28" fillId="0" borderId="16" xfId="46" applyNumberFormat="1" applyFont="1" applyBorder="1" applyAlignment="1">
      <alignment horizontal="center" vertical="center"/>
    </xf>
    <xf numFmtId="164" fontId="28" fillId="0" borderId="16" xfId="50" applyNumberFormat="1" applyFont="1" applyBorder="1" applyAlignment="1">
      <alignment horizontal="center" vertical="center"/>
    </xf>
    <xf numFmtId="164" fontId="28" fillId="0" borderId="16" xfId="51" applyNumberFormat="1" applyFont="1" applyBorder="1" applyAlignment="1">
      <alignment horizontal="center" vertical="center"/>
    </xf>
    <xf numFmtId="164" fontId="28" fillId="0" borderId="16" xfId="52" applyNumberFormat="1" applyFont="1" applyBorder="1" applyAlignment="1">
      <alignment horizontal="center" vertical="center"/>
    </xf>
    <xf numFmtId="164" fontId="28" fillId="0" borderId="16" xfId="53" applyNumberFormat="1" applyFont="1" applyBorder="1" applyAlignment="1">
      <alignment horizontal="center" vertical="center"/>
    </xf>
    <xf numFmtId="164" fontId="28" fillId="0" borderId="17" xfId="54" applyNumberFormat="1" applyFont="1" applyBorder="1" applyAlignment="1">
      <alignment horizontal="center" vertical="center"/>
    </xf>
    <xf numFmtId="0" fontId="7" fillId="0" borderId="56" xfId="0" applyFont="1" applyBorder="1"/>
    <xf numFmtId="0" fontId="0" fillId="0" borderId="14" xfId="0" applyFont="1" applyBorder="1" applyAlignment="1">
      <alignment horizontal="left" vertical="center"/>
    </xf>
    <xf numFmtId="0" fontId="0" fillId="0" borderId="14" xfId="0" applyFont="1" applyFill="1" applyBorder="1" applyAlignment="1">
      <alignment horizontal="left" vertical="center"/>
    </xf>
    <xf numFmtId="0" fontId="0" fillId="0" borderId="18" xfId="0" applyFont="1" applyFill="1" applyBorder="1" applyAlignment="1">
      <alignment horizontal="left" vertical="center"/>
    </xf>
    <xf numFmtId="11" fontId="7" fillId="0" borderId="0" xfId="0" applyNumberFormat="1" applyFont="1" applyBorder="1"/>
    <xf numFmtId="0" fontId="7" fillId="0" borderId="0" xfId="0" applyFont="1" applyBorder="1" applyAlignment="1">
      <alignment horizontal="left" vertical="center"/>
    </xf>
    <xf numFmtId="0" fontId="7" fillId="0" borderId="0" xfId="0" applyFont="1" applyBorder="1" applyAlignment="1" applyProtection="1">
      <alignment horizontal="left" vertical="center"/>
    </xf>
    <xf numFmtId="0" fontId="0" fillId="0" borderId="57" xfId="0" applyFont="1" applyBorder="1" applyProtection="1"/>
    <xf numFmtId="165" fontId="0" fillId="0" borderId="58" xfId="0" applyNumberFormat="1" applyFont="1" applyBorder="1" applyProtection="1"/>
    <xf numFmtId="165" fontId="0" fillId="0" borderId="59" xfId="0" applyNumberFormat="1" applyFont="1" applyBorder="1" applyProtection="1"/>
    <xf numFmtId="0" fontId="0" fillId="0" borderId="60" xfId="0" applyFont="1" applyBorder="1" applyProtection="1"/>
    <xf numFmtId="165" fontId="0" fillId="0" borderId="61" xfId="0" applyNumberFormat="1" applyFont="1" applyBorder="1" applyProtection="1"/>
    <xf numFmtId="165" fontId="0" fillId="0" borderId="62" xfId="0" applyNumberFormat="1" applyFont="1" applyBorder="1" applyProtection="1"/>
    <xf numFmtId="0" fontId="0" fillId="0" borderId="63" xfId="0" applyFont="1" applyBorder="1" applyProtection="1"/>
    <xf numFmtId="165" fontId="0" fillId="0" borderId="64" xfId="0" applyNumberFormat="1" applyFont="1" applyBorder="1" applyProtection="1"/>
    <xf numFmtId="165" fontId="0" fillId="0" borderId="65" xfId="0" applyNumberFormat="1" applyFont="1" applyBorder="1" applyProtection="1"/>
    <xf numFmtId="0" fontId="0" fillId="0" borderId="4" xfId="0" applyFont="1" applyFill="1" applyBorder="1" applyProtection="1">
      <protection locked="0"/>
    </xf>
    <xf numFmtId="0" fontId="7" fillId="0" borderId="0" xfId="0" applyFont="1" applyFill="1" applyBorder="1" applyProtection="1"/>
    <xf numFmtId="3" fontId="0" fillId="0" borderId="58" xfId="0" applyNumberFormat="1" applyFont="1" applyFill="1" applyBorder="1" applyProtection="1"/>
    <xf numFmtId="165" fontId="0" fillId="0" borderId="58" xfId="0" applyNumberFormat="1" applyFont="1" applyFill="1" applyBorder="1" applyProtection="1"/>
    <xf numFmtId="3" fontId="0" fillId="0" borderId="61" xfId="0" applyNumberFormat="1" applyFont="1" applyFill="1" applyBorder="1" applyProtection="1"/>
    <xf numFmtId="165" fontId="0" fillId="0" borderId="61" xfId="0" applyNumberFormat="1" applyFont="1" applyFill="1" applyBorder="1" applyProtection="1"/>
    <xf numFmtId="3" fontId="0" fillId="0" borderId="64" xfId="0" applyNumberFormat="1" applyFont="1" applyFill="1" applyBorder="1" applyProtection="1"/>
    <xf numFmtId="165" fontId="0" fillId="0" borderId="64" xfId="0" applyNumberFormat="1" applyFont="1" applyFill="1" applyBorder="1" applyProtection="1"/>
    <xf numFmtId="0" fontId="7" fillId="0" borderId="21" xfId="0" applyFont="1" applyBorder="1"/>
    <xf numFmtId="167" fontId="0" fillId="0" borderId="0" xfId="0" applyNumberFormat="1" applyFont="1" applyBorder="1" applyProtection="1"/>
    <xf numFmtId="167" fontId="0" fillId="0" borderId="0" xfId="0" applyNumberFormat="1" applyFont="1" applyFill="1" applyBorder="1" applyProtection="1"/>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167" fontId="4" fillId="0" borderId="4" xfId="0" applyNumberFormat="1" applyFont="1" applyBorder="1" applyAlignment="1">
      <alignment horizontal="center" vertical="center" wrapText="1"/>
    </xf>
    <xf numFmtId="0" fontId="0" fillId="0" borderId="4" xfId="0" applyFont="1" applyFill="1" applyBorder="1" applyProtection="1"/>
    <xf numFmtId="0" fontId="7" fillId="0" borderId="4" xfId="0" applyFont="1" applyFill="1" applyBorder="1" applyProtection="1"/>
    <xf numFmtId="0" fontId="0" fillId="0" borderId="57" xfId="0" applyFont="1" applyFill="1" applyBorder="1" applyProtection="1"/>
    <xf numFmtId="0" fontId="0" fillId="0" borderId="60" xfId="0" applyFont="1" applyFill="1" applyBorder="1" applyProtection="1"/>
    <xf numFmtId="0" fontId="0" fillId="0" borderId="63" xfId="0" applyFont="1" applyFill="1" applyBorder="1" applyProtection="1"/>
    <xf numFmtId="0" fontId="4" fillId="0" borderId="4"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4" xfId="0" applyFont="1" applyBorder="1" applyAlignment="1" applyProtection="1">
      <alignment horizontal="left" vertical="top" wrapText="1"/>
    </xf>
    <xf numFmtId="167" fontId="4" fillId="0" borderId="4" xfId="0" applyNumberFormat="1" applyFont="1" applyFill="1" applyBorder="1" applyAlignment="1" applyProtection="1">
      <alignment horizontal="left" vertical="top" wrapText="1"/>
    </xf>
    <xf numFmtId="0" fontId="0" fillId="0" borderId="58" xfId="0" applyNumberFormat="1" applyFont="1" applyFill="1" applyBorder="1" applyProtection="1"/>
    <xf numFmtId="0" fontId="0" fillId="0" borderId="61" xfId="0" applyNumberFormat="1" applyFont="1" applyFill="1" applyBorder="1" applyProtection="1"/>
    <xf numFmtId="0" fontId="0" fillId="0" borderId="64" xfId="0" applyNumberFormat="1" applyFont="1" applyFill="1" applyBorder="1" applyProtection="1"/>
    <xf numFmtId="0" fontId="7" fillId="0" borderId="22" xfId="0" applyFont="1" applyBorder="1" applyAlignment="1">
      <alignment horizontal="right" vertical="center"/>
    </xf>
    <xf numFmtId="0" fontId="7" fillId="0" borderId="23" xfId="0" applyFont="1" applyBorder="1" applyAlignment="1">
      <alignment horizontal="right" vertical="center"/>
    </xf>
    <xf numFmtId="0" fontId="7" fillId="0" borderId="20" xfId="0" applyFont="1" applyBorder="1" applyAlignment="1">
      <alignment horizontal="right" vertical="center"/>
    </xf>
    <xf numFmtId="0" fontId="7" fillId="0" borderId="30" xfId="0" applyFont="1" applyBorder="1" applyAlignment="1">
      <alignment horizontal="right" vertical="center"/>
    </xf>
    <xf numFmtId="0" fontId="7" fillId="0" borderId="21" xfId="0" applyFont="1" applyBorder="1" applyAlignment="1">
      <alignment horizontal="right" vertical="center"/>
    </xf>
    <xf numFmtId="167" fontId="7" fillId="0" borderId="23" xfId="0" applyNumberFormat="1" applyFont="1" applyBorder="1" applyAlignment="1">
      <alignment horizontal="right" vertical="center"/>
    </xf>
    <xf numFmtId="167" fontId="7" fillId="0" borderId="21" xfId="0" applyNumberFormat="1" applyFont="1" applyBorder="1" applyAlignment="1">
      <alignment horizontal="right" vertical="center"/>
    </xf>
    <xf numFmtId="0" fontId="4" fillId="0" borderId="33" xfId="0" applyFont="1" applyBorder="1" applyAlignment="1">
      <alignment horizontal="center"/>
    </xf>
    <xf numFmtId="0" fontId="4" fillId="0" borderId="34" xfId="0" applyFont="1" applyBorder="1" applyAlignment="1">
      <alignment horizontal="center"/>
    </xf>
    <xf numFmtId="167" fontId="7" fillId="0" borderId="20" xfId="0" applyNumberFormat="1" applyFont="1" applyBorder="1" applyAlignment="1">
      <alignment horizontal="right" vertical="center"/>
    </xf>
    <xf numFmtId="167" fontId="7" fillId="0" borderId="24" xfId="0" applyNumberFormat="1" applyFont="1" applyBorder="1" applyAlignment="1">
      <alignment horizontal="right" vertical="center"/>
    </xf>
    <xf numFmtId="1" fontId="7" fillId="0" borderId="21" xfId="0" applyNumberFormat="1" applyFont="1" applyBorder="1"/>
    <xf numFmtId="0" fontId="7" fillId="0" borderId="44" xfId="0" applyFont="1" applyBorder="1"/>
    <xf numFmtId="0" fontId="7" fillId="0" borderId="43" xfId="0" applyFont="1" applyBorder="1"/>
    <xf numFmtId="0" fontId="7" fillId="0" borderId="14" xfId="0" applyFont="1" applyBorder="1"/>
    <xf numFmtId="0" fontId="7" fillId="0" borderId="36" xfId="0" applyFont="1" applyBorder="1"/>
    <xf numFmtId="0" fontId="7" fillId="0" borderId="18" xfId="0" applyFont="1" applyBorder="1"/>
    <xf numFmtId="0" fontId="7" fillId="0" borderId="37" xfId="0" applyFont="1" applyBorder="1"/>
    <xf numFmtId="0" fontId="7" fillId="0" borderId="38" xfId="0" applyFont="1" applyBorder="1"/>
    <xf numFmtId="0" fontId="4" fillId="0" borderId="1" xfId="0" applyFont="1" applyBorder="1" applyProtection="1"/>
    <xf numFmtId="167" fontId="7" fillId="0" borderId="4" xfId="0" applyNumberFormat="1" applyFont="1" applyBorder="1"/>
    <xf numFmtId="0" fontId="0" fillId="0" borderId="66" xfId="0" applyFont="1" applyBorder="1" applyProtection="1"/>
    <xf numFmtId="3" fontId="0" fillId="0" borderId="67" xfId="0" applyNumberFormat="1" applyFont="1" applyFill="1" applyBorder="1" applyProtection="1"/>
    <xf numFmtId="0" fontId="0" fillId="0" borderId="67" xfId="0" applyNumberFormat="1" applyFont="1" applyFill="1" applyBorder="1" applyProtection="1"/>
    <xf numFmtId="165" fontId="0" fillId="0" borderId="67" xfId="0" applyNumberFormat="1" applyFont="1" applyFill="1" applyBorder="1" applyProtection="1"/>
    <xf numFmtId="165" fontId="0" fillId="0" borderId="67" xfId="0" applyNumberFormat="1" applyFont="1" applyBorder="1" applyProtection="1"/>
    <xf numFmtId="165" fontId="0" fillId="0" borderId="68" xfId="0" applyNumberFormat="1" applyFont="1" applyBorder="1" applyProtection="1"/>
    <xf numFmtId="0" fontId="0" fillId="0" borderId="69" xfId="0" applyFont="1" applyBorder="1" applyProtection="1"/>
    <xf numFmtId="3" fontId="0" fillId="0" borderId="70" xfId="0" applyNumberFormat="1" applyFont="1" applyFill="1" applyBorder="1" applyProtection="1"/>
    <xf numFmtId="0" fontId="0" fillId="0" borderId="70" xfId="0" applyNumberFormat="1" applyFont="1" applyFill="1" applyBorder="1" applyProtection="1"/>
    <xf numFmtId="165" fontId="0" fillId="0" borderId="70" xfId="0" applyNumberFormat="1" applyFont="1" applyFill="1" applyBorder="1" applyProtection="1"/>
    <xf numFmtId="165" fontId="0" fillId="0" borderId="70" xfId="0" applyNumberFormat="1" applyFont="1" applyBorder="1" applyProtection="1"/>
    <xf numFmtId="165" fontId="0" fillId="0" borderId="71" xfId="0" applyNumberFormat="1" applyFont="1" applyBorder="1" applyProtection="1"/>
    <xf numFmtId="0" fontId="0" fillId="0" borderId="72" xfId="0" applyFont="1" applyBorder="1" applyProtection="1"/>
    <xf numFmtId="3" fontId="0" fillId="0" borderId="73" xfId="0" applyNumberFormat="1" applyFont="1" applyFill="1" applyBorder="1" applyProtection="1"/>
    <xf numFmtId="0" fontId="0" fillId="0" borderId="73" xfId="0" applyNumberFormat="1" applyFont="1" applyFill="1" applyBorder="1" applyProtection="1"/>
    <xf numFmtId="165" fontId="0" fillId="0" borderId="73" xfId="0" applyNumberFormat="1" applyFont="1" applyFill="1" applyBorder="1" applyProtection="1"/>
    <xf numFmtId="165" fontId="0" fillId="0" borderId="73" xfId="0" applyNumberFormat="1" applyFont="1" applyBorder="1" applyProtection="1"/>
    <xf numFmtId="165" fontId="0" fillId="0" borderId="74" xfId="0" applyNumberFormat="1" applyFont="1" applyBorder="1" applyProtection="1"/>
    <xf numFmtId="0" fontId="7" fillId="0" borderId="44" xfId="0" applyFont="1" applyBorder="1" applyAlignment="1">
      <alignment horizontal="left" vertical="center"/>
    </xf>
    <xf numFmtId="169" fontId="31" fillId="0" borderId="8" xfId="43" applyNumberFormat="1" applyFont="1" applyBorder="1" applyAlignment="1">
      <alignment horizontal="center" vertical="center"/>
    </xf>
    <xf numFmtId="169" fontId="31" fillId="0" borderId="8" xfId="46" applyNumberFormat="1" applyFont="1" applyBorder="1" applyAlignment="1">
      <alignment horizontal="center" vertical="center"/>
    </xf>
    <xf numFmtId="169" fontId="31" fillId="0" borderId="8" xfId="50" applyNumberFormat="1" applyFont="1" applyBorder="1" applyAlignment="1">
      <alignment horizontal="center" vertical="center"/>
    </xf>
    <xf numFmtId="169" fontId="31" fillId="0" borderId="8" xfId="51" applyNumberFormat="1" applyFont="1" applyBorder="1" applyAlignment="1">
      <alignment horizontal="center" vertical="center"/>
    </xf>
    <xf numFmtId="167" fontId="31" fillId="0" borderId="0" xfId="43" applyNumberFormat="1" applyFont="1" applyBorder="1" applyAlignment="1">
      <alignment horizontal="center" vertical="center"/>
    </xf>
    <xf numFmtId="167" fontId="32" fillId="0" borderId="0" xfId="46" applyNumberFormat="1" applyFont="1" applyBorder="1" applyAlignment="1">
      <alignment horizontal="center" vertical="center"/>
    </xf>
    <xf numFmtId="167" fontId="31" fillId="0" borderId="0" xfId="50" applyNumberFormat="1" applyFont="1" applyBorder="1" applyAlignment="1">
      <alignment horizontal="center" vertical="center"/>
    </xf>
    <xf numFmtId="167" fontId="31" fillId="0" borderId="0" xfId="51" applyNumberFormat="1" applyFont="1" applyBorder="1" applyAlignment="1">
      <alignment horizontal="center" vertical="center"/>
    </xf>
    <xf numFmtId="167" fontId="32" fillId="0" borderId="5" xfId="42" applyNumberFormat="1" applyFont="1" applyBorder="1" applyAlignment="1">
      <alignment horizontal="center" vertical="center"/>
    </xf>
    <xf numFmtId="167" fontId="32" fillId="0" borderId="0" xfId="43" applyNumberFormat="1" applyFont="1" applyBorder="1" applyAlignment="1">
      <alignment horizontal="center" vertical="center"/>
    </xf>
    <xf numFmtId="167" fontId="32" fillId="0" borderId="0" xfId="50" applyNumberFormat="1" applyFont="1" applyBorder="1" applyAlignment="1">
      <alignment horizontal="center" vertical="center"/>
    </xf>
    <xf numFmtId="167" fontId="32" fillId="0" borderId="0" xfId="51" applyNumberFormat="1" applyFont="1" applyBorder="1" applyAlignment="1">
      <alignment horizontal="center" vertical="center"/>
    </xf>
    <xf numFmtId="0" fontId="7" fillId="0" borderId="0" xfId="0" applyFont="1" applyBorder="1" applyAlignment="1" applyProtection="1">
      <alignment horizontal="center" vertical="center"/>
    </xf>
    <xf numFmtId="167" fontId="7" fillId="0" borderId="0" xfId="0" applyNumberFormat="1" applyFont="1" applyBorder="1" applyProtection="1"/>
    <xf numFmtId="167" fontId="31" fillId="0" borderId="0" xfId="0" applyNumberFormat="1" applyFont="1" applyAlignment="1">
      <alignment horizontal="right" vertical="center"/>
    </xf>
    <xf numFmtId="11" fontId="31" fillId="0" borderId="20" xfId="58" applyNumberFormat="1" applyFont="1" applyBorder="1" applyAlignment="1">
      <alignment horizontal="right" vertical="center"/>
    </xf>
    <xf numFmtId="11" fontId="31" fillId="0" borderId="20" xfId="67" applyNumberFormat="1" applyFont="1" applyBorder="1" applyAlignment="1">
      <alignment horizontal="right" vertical="center"/>
    </xf>
    <xf numFmtId="11" fontId="31" fillId="0" borderId="20" xfId="68" applyNumberFormat="1" applyFont="1" applyBorder="1" applyAlignment="1">
      <alignment horizontal="right" vertical="center"/>
    </xf>
    <xf numFmtId="0" fontId="7" fillId="0" borderId="14" xfId="0" applyFont="1" applyFill="1" applyBorder="1" applyAlignment="1">
      <alignment horizontal="left" vertical="center"/>
    </xf>
    <xf numFmtId="0" fontId="7" fillId="0" borderId="18" xfId="0" applyFont="1" applyFill="1" applyBorder="1" applyAlignment="1">
      <alignment horizontal="left" vertical="center"/>
    </xf>
    <xf numFmtId="167" fontId="7" fillId="0" borderId="0" xfId="0" applyNumberFormat="1" applyFont="1" applyFill="1" applyBorder="1" applyProtection="1"/>
    <xf numFmtId="0" fontId="7" fillId="0" borderId="57" xfId="0" applyFont="1" applyBorder="1" applyProtection="1"/>
    <xf numFmtId="3" fontId="7" fillId="0" borderId="58" xfId="0" applyNumberFormat="1" applyFont="1" applyFill="1" applyBorder="1" applyProtection="1"/>
    <xf numFmtId="0" fontId="7" fillId="0" borderId="58" xfId="0" applyNumberFormat="1" applyFont="1" applyFill="1" applyBorder="1" applyProtection="1"/>
    <xf numFmtId="165" fontId="7" fillId="0" borderId="58" xfId="0" applyNumberFormat="1" applyFont="1" applyFill="1" applyBorder="1" applyProtection="1"/>
    <xf numFmtId="165" fontId="7" fillId="0" borderId="58" xfId="0" applyNumberFormat="1" applyFont="1" applyBorder="1" applyProtection="1"/>
    <xf numFmtId="165" fontId="7" fillId="0" borderId="59" xfId="0" applyNumberFormat="1" applyFont="1" applyBorder="1" applyProtection="1"/>
    <xf numFmtId="0" fontId="7" fillId="0" borderId="60" xfId="0" applyFont="1" applyBorder="1" applyProtection="1"/>
    <xf numFmtId="3" fontId="7" fillId="0" borderId="61" xfId="0" applyNumberFormat="1" applyFont="1" applyFill="1" applyBorder="1" applyProtection="1"/>
    <xf numFmtId="0" fontId="7" fillId="0" borderId="61" xfId="0" applyNumberFormat="1" applyFont="1" applyFill="1" applyBorder="1" applyProtection="1"/>
    <xf numFmtId="165" fontId="7" fillId="0" borderId="61" xfId="0" applyNumberFormat="1" applyFont="1" applyFill="1" applyBorder="1" applyProtection="1"/>
    <xf numFmtId="165" fontId="7" fillId="0" borderId="61" xfId="0" applyNumberFormat="1" applyFont="1" applyBorder="1" applyProtection="1"/>
    <xf numFmtId="165" fontId="7" fillId="0" borderId="62" xfId="0" applyNumberFormat="1" applyFont="1" applyBorder="1" applyProtection="1"/>
    <xf numFmtId="0" fontId="7" fillId="0" borderId="63" xfId="0" applyFont="1" applyBorder="1" applyProtection="1"/>
    <xf numFmtId="3" fontId="7" fillId="0" borderId="64" xfId="0" applyNumberFormat="1" applyFont="1" applyFill="1" applyBorder="1" applyProtection="1"/>
    <xf numFmtId="0" fontId="7" fillId="0" borderId="64" xfId="0" applyNumberFormat="1" applyFont="1" applyFill="1" applyBorder="1" applyProtection="1"/>
    <xf numFmtId="165" fontId="7" fillId="0" borderId="64" xfId="0" applyNumberFormat="1" applyFont="1" applyFill="1" applyBorder="1" applyProtection="1"/>
    <xf numFmtId="165" fontId="7" fillId="0" borderId="64" xfId="0" applyNumberFormat="1" applyFont="1" applyBorder="1" applyProtection="1"/>
    <xf numFmtId="165" fontId="7" fillId="0" borderId="65" xfId="0" applyNumberFormat="1" applyFont="1" applyBorder="1" applyProtection="1"/>
    <xf numFmtId="11" fontId="32" fillId="0" borderId="0" xfId="0" applyNumberFormat="1" applyFont="1" applyBorder="1"/>
    <xf numFmtId="169" fontId="31" fillId="0" borderId="8" xfId="52" applyNumberFormat="1" applyFont="1" applyBorder="1" applyAlignment="1">
      <alignment horizontal="center" vertical="center"/>
    </xf>
    <xf numFmtId="169" fontId="31" fillId="0" borderId="8" xfId="53" applyNumberFormat="1" applyFont="1" applyBorder="1" applyAlignment="1">
      <alignment horizontal="center" vertical="center"/>
    </xf>
    <xf numFmtId="169" fontId="31" fillId="0" borderId="9" xfId="54" applyNumberFormat="1" applyFont="1" applyBorder="1" applyAlignment="1">
      <alignment horizontal="center" vertical="center"/>
    </xf>
    <xf numFmtId="167" fontId="31" fillId="0" borderId="0" xfId="52" applyNumberFormat="1" applyFont="1" applyBorder="1" applyAlignment="1">
      <alignment horizontal="center" vertical="center"/>
    </xf>
    <xf numFmtId="167" fontId="31" fillId="0" borderId="0" xfId="53" applyNumberFormat="1" applyFont="1" applyBorder="1" applyAlignment="1">
      <alignment horizontal="center" vertical="center"/>
    </xf>
    <xf numFmtId="167" fontId="31" fillId="0" borderId="6" xfId="54" applyNumberFormat="1" applyFont="1" applyBorder="1" applyAlignment="1">
      <alignment horizontal="center" vertical="center"/>
    </xf>
    <xf numFmtId="167" fontId="32" fillId="0" borderId="0" xfId="52" applyNumberFormat="1" applyFont="1" applyBorder="1" applyAlignment="1">
      <alignment horizontal="center" vertical="center"/>
    </xf>
    <xf numFmtId="167" fontId="32" fillId="0" borderId="0" xfId="53" applyNumberFormat="1" applyFont="1" applyBorder="1" applyAlignment="1">
      <alignment horizontal="center" vertical="center"/>
    </xf>
    <xf numFmtId="167" fontId="32" fillId="0" borderId="6" xfId="54" applyNumberFormat="1" applyFont="1" applyBorder="1" applyAlignment="1">
      <alignment horizontal="center" vertical="center"/>
    </xf>
    <xf numFmtId="164" fontId="32" fillId="0" borderId="5" xfId="42" applyNumberFormat="1" applyFont="1" applyBorder="1" applyAlignment="1">
      <alignment horizontal="center" vertical="center"/>
    </xf>
    <xf numFmtId="164" fontId="32" fillId="0" borderId="0" xfId="43" applyNumberFormat="1" applyFont="1" applyBorder="1" applyAlignment="1">
      <alignment horizontal="center" vertical="center"/>
    </xf>
    <xf numFmtId="164" fontId="32" fillId="0" borderId="0" xfId="46" applyNumberFormat="1" applyFont="1" applyBorder="1" applyAlignment="1">
      <alignment horizontal="center" vertical="center"/>
    </xf>
    <xf numFmtId="164" fontId="32" fillId="0" borderId="0" xfId="50" applyNumberFormat="1" applyFont="1" applyBorder="1" applyAlignment="1">
      <alignment horizontal="center" vertical="center"/>
    </xf>
    <xf numFmtId="164" fontId="32" fillId="0" borderId="0" xfId="51" applyNumberFormat="1" applyFont="1" applyBorder="1" applyAlignment="1">
      <alignment horizontal="center" vertical="center"/>
    </xf>
    <xf numFmtId="164" fontId="32" fillId="0" borderId="0" xfId="52" applyNumberFormat="1" applyFont="1" applyBorder="1" applyAlignment="1">
      <alignment horizontal="center" vertical="center"/>
    </xf>
    <xf numFmtId="164" fontId="32" fillId="0" borderId="0" xfId="53" applyNumberFormat="1" applyFont="1" applyBorder="1" applyAlignment="1">
      <alignment horizontal="center" vertical="center"/>
    </xf>
    <xf numFmtId="164" fontId="32" fillId="0" borderId="6" xfId="54" applyNumberFormat="1" applyFont="1" applyBorder="1" applyAlignment="1">
      <alignment horizontal="center" vertical="center"/>
    </xf>
    <xf numFmtId="164" fontId="32" fillId="0" borderId="15" xfId="42" applyNumberFormat="1" applyFont="1" applyBorder="1" applyAlignment="1">
      <alignment horizontal="center" vertical="center"/>
    </xf>
    <xf numFmtId="164" fontId="32" fillId="0" borderId="16" xfId="43" applyNumberFormat="1" applyFont="1" applyBorder="1" applyAlignment="1">
      <alignment horizontal="center" vertical="center"/>
    </xf>
    <xf numFmtId="164" fontId="32" fillId="0" borderId="16" xfId="46" applyNumberFormat="1" applyFont="1" applyBorder="1" applyAlignment="1">
      <alignment horizontal="center" vertical="center"/>
    </xf>
    <xf numFmtId="164" fontId="32" fillId="0" borderId="16" xfId="50" applyNumberFormat="1" applyFont="1" applyBorder="1" applyAlignment="1">
      <alignment horizontal="center" vertical="center"/>
    </xf>
    <xf numFmtId="164" fontId="32" fillId="0" borderId="16" xfId="51" applyNumberFormat="1" applyFont="1" applyBorder="1" applyAlignment="1">
      <alignment horizontal="center" vertical="center"/>
    </xf>
    <xf numFmtId="164" fontId="32" fillId="0" borderId="16" xfId="52" applyNumberFormat="1" applyFont="1" applyBorder="1" applyAlignment="1">
      <alignment horizontal="center" vertical="center"/>
    </xf>
    <xf numFmtId="164" fontId="32" fillId="0" borderId="16" xfId="53" applyNumberFormat="1" applyFont="1" applyBorder="1" applyAlignment="1">
      <alignment horizontal="center" vertical="center"/>
    </xf>
    <xf numFmtId="164" fontId="32" fillId="0" borderId="17" xfId="54" applyNumberFormat="1" applyFont="1" applyBorder="1" applyAlignment="1">
      <alignment horizontal="center" vertical="center"/>
    </xf>
    <xf numFmtId="0" fontId="7" fillId="0" borderId="0" xfId="0" applyFont="1" applyBorder="1" applyAlignment="1">
      <alignment wrapText="1"/>
    </xf>
    <xf numFmtId="0" fontId="7" fillId="0" borderId="28" xfId="0" applyFont="1" applyBorder="1" applyProtection="1"/>
    <xf numFmtId="0" fontId="7" fillId="0" borderId="28" xfId="0" applyFont="1" applyFill="1" applyBorder="1" applyProtection="1">
      <protection locked="0"/>
    </xf>
    <xf numFmtId="11" fontId="7" fillId="0" borderId="27" xfId="0" applyNumberFormat="1" applyFont="1" applyBorder="1"/>
    <xf numFmtId="11" fontId="7" fillId="0" borderId="29" xfId="0" applyNumberFormat="1" applyFont="1" applyBorder="1"/>
    <xf numFmtId="11" fontId="7" fillId="0" borderId="20" xfId="0" applyNumberFormat="1" applyFont="1" applyBorder="1"/>
    <xf numFmtId="11" fontId="7" fillId="0" borderId="30" xfId="0" applyNumberFormat="1" applyFont="1" applyBorder="1"/>
    <xf numFmtId="11" fontId="31" fillId="0" borderId="30" xfId="58" applyNumberFormat="1" applyFont="1" applyBorder="1" applyAlignment="1">
      <alignment horizontal="right" vertical="center"/>
    </xf>
    <xf numFmtId="11" fontId="31" fillId="0" borderId="30" xfId="67" applyNumberFormat="1" applyFont="1" applyBorder="1" applyAlignment="1">
      <alignment horizontal="right" vertical="center"/>
    </xf>
    <xf numFmtId="11" fontId="31" fillId="0" borderId="30" xfId="68" applyNumberFormat="1" applyFont="1" applyBorder="1" applyAlignment="1">
      <alignment horizontal="right" vertical="center"/>
    </xf>
    <xf numFmtId="11" fontId="7" fillId="0" borderId="24" xfId="0" applyNumberFormat="1" applyFont="1" applyBorder="1"/>
    <xf numFmtId="11" fontId="7" fillId="0" borderId="26" xfId="0" applyNumberFormat="1" applyFont="1" applyBorder="1"/>
    <xf numFmtId="0" fontId="7" fillId="0" borderId="0" xfId="0" applyFont="1" applyAlignment="1" applyProtection="1">
      <alignment horizontal="left" vertical="center"/>
    </xf>
    <xf numFmtId="0" fontId="7" fillId="2" borderId="4" xfId="0" applyFont="1" applyFill="1" applyBorder="1" applyProtection="1">
      <protection locked="0"/>
    </xf>
    <xf numFmtId="0" fontId="7" fillId="0" borderId="19" xfId="0" applyFont="1" applyBorder="1" applyAlignment="1" applyProtection="1"/>
    <xf numFmtId="0" fontId="7" fillId="0" borderId="31" xfId="0" applyFont="1" applyBorder="1" applyAlignment="1"/>
    <xf numFmtId="0" fontId="7" fillId="0" borderId="32" xfId="0" applyFont="1" applyFill="1" applyBorder="1" applyAlignment="1" applyProtection="1"/>
    <xf numFmtId="0" fontId="7" fillId="0" borderId="20" xfId="0" applyFont="1" applyBorder="1" applyAlignment="1"/>
    <xf numFmtId="0" fontId="7" fillId="0" borderId="0" xfId="0" applyFont="1" applyBorder="1" applyAlignment="1"/>
    <xf numFmtId="0" fontId="33" fillId="0" borderId="0" xfId="0" applyFont="1" applyFill="1" applyBorder="1" applyAlignment="1" applyProtection="1">
      <alignment vertical="center" wrapText="1"/>
    </xf>
    <xf numFmtId="0" fontId="4" fillId="0" borderId="4" xfId="0" applyFont="1" applyBorder="1" applyAlignment="1" applyProtection="1">
      <alignment vertical="center" wrapText="1"/>
    </xf>
    <xf numFmtId="0" fontId="4" fillId="0" borderId="19" xfId="0" applyFont="1" applyBorder="1" applyAlignment="1" applyProtection="1">
      <alignment vertical="center" wrapText="1"/>
    </xf>
    <xf numFmtId="0" fontId="4" fillId="0" borderId="4" xfId="0" applyFont="1" applyFill="1" applyBorder="1" applyAlignment="1" applyProtection="1">
      <alignment vertical="center" wrapText="1"/>
    </xf>
    <xf numFmtId="165" fontId="36" fillId="0" borderId="58" xfId="0" applyNumberFormat="1" applyFont="1" applyBorder="1"/>
    <xf numFmtId="1" fontId="7" fillId="0" borderId="0" xfId="0" applyNumberFormat="1" applyFont="1" applyProtection="1"/>
    <xf numFmtId="0" fontId="8" fillId="0" borderId="0" xfId="0" applyFont="1" applyProtection="1"/>
    <xf numFmtId="0" fontId="8" fillId="0" borderId="0" xfId="0" applyFont="1" applyBorder="1" applyProtection="1"/>
    <xf numFmtId="1" fontId="7" fillId="0" borderId="0" xfId="0" applyNumberFormat="1" applyFont="1" applyBorder="1" applyProtection="1"/>
    <xf numFmtId="0" fontId="4" fillId="0" borderId="0" xfId="0" applyFont="1" applyBorder="1" applyAlignment="1" applyProtection="1">
      <alignment wrapText="1"/>
    </xf>
    <xf numFmtId="0" fontId="36" fillId="0" borderId="0" xfId="0" applyFont="1"/>
    <xf numFmtId="166" fontId="7" fillId="0" borderId="0" xfId="28" applyNumberFormat="1" applyFont="1" applyBorder="1" applyProtection="1"/>
    <xf numFmtId="0" fontId="7" fillId="0" borderId="0" xfId="0" applyFont="1" applyAlignment="1">
      <alignment horizontal="left" vertical="center"/>
    </xf>
    <xf numFmtId="2" fontId="7" fillId="0" borderId="0" xfId="0" applyNumberFormat="1" applyFont="1"/>
    <xf numFmtId="11" fontId="31" fillId="0" borderId="0" xfId="0" applyNumberFormat="1" applyFont="1" applyBorder="1"/>
    <xf numFmtId="11" fontId="7" fillId="0" borderId="0" xfId="0" applyNumberFormat="1" applyFont="1"/>
    <xf numFmtId="0" fontId="4" fillId="0" borderId="0" xfId="0" applyFont="1" applyBorder="1" applyAlignment="1">
      <alignment wrapText="1"/>
    </xf>
    <xf numFmtId="0" fontId="4" fillId="0" borderId="0" xfId="0" applyFont="1" applyBorder="1"/>
    <xf numFmtId="11" fontId="31" fillId="0" borderId="0" xfId="58" applyNumberFormat="1" applyFont="1" applyBorder="1"/>
    <xf numFmtId="169" fontId="31" fillId="0" borderId="0" xfId="42" applyNumberFormat="1" applyFont="1" applyBorder="1" applyAlignment="1">
      <alignment horizontal="center" vertical="center"/>
    </xf>
    <xf numFmtId="169" fontId="31" fillId="0" borderId="0" xfId="43" applyNumberFormat="1" applyFont="1" applyBorder="1" applyAlignment="1">
      <alignment horizontal="center" vertical="center"/>
    </xf>
    <xf numFmtId="169" fontId="31" fillId="0" borderId="0" xfId="46" applyNumberFormat="1" applyFont="1" applyBorder="1" applyAlignment="1">
      <alignment horizontal="center" vertical="center"/>
    </xf>
    <xf numFmtId="169" fontId="31" fillId="0" borderId="0" xfId="50" applyNumberFormat="1" applyFont="1" applyBorder="1" applyAlignment="1">
      <alignment horizontal="center" vertical="center"/>
    </xf>
    <xf numFmtId="169" fontId="31" fillId="0" borderId="0" xfId="51" applyNumberFormat="1" applyFont="1" applyBorder="1" applyAlignment="1">
      <alignment horizontal="center" vertical="center"/>
    </xf>
    <xf numFmtId="169" fontId="31" fillId="0" borderId="0" xfId="52" applyNumberFormat="1" applyFont="1" applyBorder="1" applyAlignment="1">
      <alignment horizontal="center" vertical="center"/>
    </xf>
    <xf numFmtId="169" fontId="31" fillId="0" borderId="0" xfId="53" applyNumberFormat="1" applyFont="1" applyBorder="1" applyAlignment="1">
      <alignment horizontal="center" vertical="center"/>
    </xf>
    <xf numFmtId="169" fontId="31" fillId="0" borderId="0" xfId="54" applyNumberFormat="1" applyFont="1" applyBorder="1" applyAlignment="1">
      <alignment horizontal="center" vertical="center"/>
    </xf>
    <xf numFmtId="0" fontId="4" fillId="0" borderId="0" xfId="0" applyFont="1" applyBorder="1" applyAlignment="1">
      <alignment horizontal="left" vertical="center" wrapText="1"/>
    </xf>
    <xf numFmtId="167" fontId="31" fillId="0" borderId="0" xfId="42" applyNumberFormat="1" applyFont="1" applyBorder="1" applyAlignment="1">
      <alignment horizontal="center" vertical="center"/>
    </xf>
    <xf numFmtId="167" fontId="31" fillId="0" borderId="0" xfId="46" applyNumberFormat="1" applyFont="1" applyBorder="1" applyAlignment="1">
      <alignment horizontal="center" vertical="center"/>
    </xf>
    <xf numFmtId="167" fontId="31" fillId="0" borderId="0" xfId="54" applyNumberFormat="1" applyFont="1" applyBorder="1" applyAlignment="1">
      <alignment horizontal="center" vertical="center"/>
    </xf>
    <xf numFmtId="0" fontId="4" fillId="0" borderId="0" xfId="0" applyFont="1" applyBorder="1" applyAlignment="1">
      <alignment horizontal="center"/>
    </xf>
    <xf numFmtId="11" fontId="31" fillId="0" borderId="0" xfId="67" applyNumberFormat="1" applyFont="1" applyBorder="1"/>
    <xf numFmtId="164" fontId="31" fillId="0" borderId="0" xfId="42" applyNumberFormat="1" applyFont="1" applyBorder="1" applyAlignment="1">
      <alignment horizontal="center" vertical="center"/>
    </xf>
    <xf numFmtId="164" fontId="31" fillId="0" borderId="0" xfId="43" applyNumberFormat="1" applyFont="1" applyBorder="1" applyAlignment="1">
      <alignment horizontal="center" vertical="center"/>
    </xf>
    <xf numFmtId="164" fontId="31" fillId="0" borderId="0" xfId="46" applyNumberFormat="1" applyFont="1" applyBorder="1" applyAlignment="1">
      <alignment horizontal="center" vertical="center"/>
    </xf>
    <xf numFmtId="164" fontId="31" fillId="0" borderId="0" xfId="50" applyNumberFormat="1" applyFont="1" applyBorder="1" applyAlignment="1">
      <alignment horizontal="center" vertical="center"/>
    </xf>
    <xf numFmtId="164" fontId="31" fillId="0" borderId="0" xfId="51" applyNumberFormat="1" applyFont="1" applyBorder="1" applyAlignment="1">
      <alignment horizontal="center" vertical="center"/>
    </xf>
    <xf numFmtId="164" fontId="31" fillId="0" borderId="0" xfId="52" applyNumberFormat="1" applyFont="1" applyBorder="1" applyAlignment="1">
      <alignment horizontal="center" vertical="center"/>
    </xf>
    <xf numFmtId="164" fontId="31" fillId="0" borderId="0" xfId="53" applyNumberFormat="1" applyFont="1" applyBorder="1" applyAlignment="1">
      <alignment horizontal="center" vertical="center"/>
    </xf>
    <xf numFmtId="164" fontId="31" fillId="0" borderId="0" xfId="54" applyNumberFormat="1" applyFont="1" applyBorder="1" applyAlignment="1">
      <alignment horizontal="center" vertical="center"/>
    </xf>
    <xf numFmtId="11" fontId="31" fillId="0" borderId="0" xfId="68" applyNumberFormat="1" applyFont="1" applyBorder="1"/>
    <xf numFmtId="0" fontId="4" fillId="0" borderId="0" xfId="0" applyFont="1" applyFill="1" applyBorder="1" applyAlignment="1">
      <alignment horizontal="left" vertical="center" wrapText="1"/>
    </xf>
    <xf numFmtId="0" fontId="7" fillId="0" borderId="0" xfId="0" applyFont="1" applyFill="1" applyBorder="1" applyAlignment="1">
      <alignment horizontal="left" vertical="center"/>
    </xf>
    <xf numFmtId="0" fontId="7" fillId="0" borderId="75" xfId="0" applyFont="1" applyBorder="1"/>
    <xf numFmtId="0" fontId="7" fillId="0" borderId="76" xfId="0" applyFont="1" applyBorder="1"/>
    <xf numFmtId="0" fontId="7" fillId="0" borderId="77" xfId="0" applyFont="1" applyBorder="1"/>
    <xf numFmtId="0" fontId="7" fillId="0" borderId="78" xfId="0" applyFont="1" applyBorder="1"/>
    <xf numFmtId="0" fontId="7" fillId="0" borderId="79" xfId="0" applyFont="1" applyBorder="1"/>
    <xf numFmtId="0" fontId="7" fillId="0" borderId="80" xfId="0" applyFont="1" applyBorder="1"/>
    <xf numFmtId="0" fontId="7" fillId="0" borderId="81" xfId="0" applyFont="1" applyBorder="1"/>
    <xf numFmtId="0" fontId="7" fillId="0" borderId="82" xfId="0" applyFont="1" applyBorder="1"/>
    <xf numFmtId="0" fontId="7" fillId="0" borderId="83" xfId="0" applyFont="1" applyBorder="1"/>
    <xf numFmtId="3" fontId="36" fillId="34" borderId="58" xfId="0" applyNumberFormat="1" applyFont="1" applyFill="1" applyBorder="1"/>
    <xf numFmtId="0" fontId="7" fillId="0" borderId="28" xfId="0" applyFont="1" applyFill="1" applyBorder="1" applyProtection="1"/>
    <xf numFmtId="0" fontId="7" fillId="0" borderId="84" xfId="0" applyFont="1" applyBorder="1" applyProtection="1"/>
    <xf numFmtId="0" fontId="7" fillId="0" borderId="85" xfId="0" applyFont="1" applyBorder="1" applyProtection="1"/>
    <xf numFmtId="0" fontId="7" fillId="0" borderId="86" xfId="0" applyFont="1" applyBorder="1" applyProtection="1"/>
    <xf numFmtId="0" fontId="4" fillId="0" borderId="22" xfId="0" applyFont="1" applyBorder="1" applyAlignment="1" applyProtection="1">
      <alignment vertical="center" wrapText="1"/>
    </xf>
    <xf numFmtId="0" fontId="4" fillId="0" borderId="27" xfId="0" applyFont="1" applyBorder="1" applyAlignment="1" applyProtection="1">
      <alignment vertical="center" wrapText="1"/>
    </xf>
    <xf numFmtId="0" fontId="4" fillId="0" borderId="22" xfId="0" applyFont="1" applyFill="1" applyBorder="1" applyAlignment="1" applyProtection="1">
      <alignment vertical="center" wrapText="1"/>
    </xf>
    <xf numFmtId="3" fontId="36" fillId="34" borderId="87" xfId="0" applyNumberFormat="1" applyFont="1" applyFill="1" applyBorder="1"/>
    <xf numFmtId="3" fontId="36" fillId="34" borderId="88" xfId="0" applyNumberFormat="1" applyFont="1" applyFill="1" applyBorder="1"/>
    <xf numFmtId="3" fontId="36" fillId="34" borderId="89" xfId="0" applyNumberFormat="1" applyFont="1" applyFill="1" applyBorder="1"/>
    <xf numFmtId="3" fontId="36" fillId="34" borderId="61" xfId="0" applyNumberFormat="1" applyFont="1" applyFill="1" applyBorder="1"/>
    <xf numFmtId="3" fontId="36" fillId="34" borderId="90" xfId="0" applyNumberFormat="1" applyFont="1" applyFill="1" applyBorder="1"/>
    <xf numFmtId="3" fontId="36" fillId="34" borderId="91" xfId="0" applyNumberFormat="1" applyFont="1" applyFill="1" applyBorder="1"/>
    <xf numFmtId="168" fontId="36" fillId="0" borderId="61" xfId="0" applyNumberFormat="1" applyFont="1" applyFill="1" applyBorder="1"/>
    <xf numFmtId="3" fontId="36" fillId="34" borderId="92" xfId="0" applyNumberFormat="1" applyFont="1" applyFill="1" applyBorder="1"/>
    <xf numFmtId="168" fontId="36" fillId="0" borderId="58" xfId="0" applyNumberFormat="1" applyFont="1" applyFill="1" applyBorder="1"/>
    <xf numFmtId="0" fontId="7" fillId="0" borderId="0" xfId="0" applyFont="1" applyFill="1" applyBorder="1" applyProtection="1">
      <protection locked="0"/>
    </xf>
    <xf numFmtId="0" fontId="7" fillId="2" borderId="32" xfId="0" applyFont="1" applyFill="1" applyBorder="1" applyProtection="1">
      <protection locked="0"/>
    </xf>
    <xf numFmtId="0" fontId="7" fillId="0" borderId="44" xfId="0" applyFont="1" applyBorder="1" applyAlignment="1"/>
    <xf numFmtId="0" fontId="7" fillId="0" borderId="43" xfId="0" applyFont="1" applyBorder="1" applyAlignment="1"/>
    <xf numFmtId="0" fontId="7" fillId="0" borderId="14" xfId="0" applyFont="1" applyBorder="1" applyAlignment="1"/>
    <xf numFmtId="0" fontId="7" fillId="0" borderId="36" xfId="0" applyFont="1" applyBorder="1" applyAlignment="1"/>
    <xf numFmtId="0" fontId="7" fillId="0" borderId="18" xfId="0" applyFont="1" applyBorder="1" applyAlignment="1"/>
    <xf numFmtId="0" fontId="7" fillId="0" borderId="38" xfId="0" applyFont="1" applyBorder="1" applyAlignment="1"/>
    <xf numFmtId="0" fontId="7" fillId="0" borderId="28" xfId="0" applyFont="1" applyBorder="1"/>
    <xf numFmtId="0" fontId="37" fillId="0" borderId="0" xfId="0" applyNumberFormat="1" applyFont="1" applyFill="1" applyAlignment="1" applyProtection="1">
      <alignment wrapText="1"/>
    </xf>
    <xf numFmtId="168" fontId="36" fillId="0" borderId="59" xfId="0" applyNumberFormat="1" applyFont="1" applyFill="1" applyBorder="1"/>
    <xf numFmtId="168" fontId="36" fillId="0" borderId="62" xfId="0" applyNumberFormat="1" applyFont="1" applyFill="1" applyBorder="1"/>
    <xf numFmtId="168" fontId="36" fillId="0" borderId="64" xfId="0" applyNumberFormat="1" applyFont="1" applyFill="1" applyBorder="1"/>
    <xf numFmtId="168" fontId="36" fillId="0" borderId="65" xfId="0" applyNumberFormat="1" applyFont="1" applyFill="1" applyBorder="1"/>
    <xf numFmtId="0" fontId="7" fillId="0" borderId="0" xfId="0" applyNumberFormat="1" applyFont="1" applyAlignment="1" applyProtection="1">
      <alignment horizontal="left" vertical="top" wrapText="1"/>
    </xf>
    <xf numFmtId="0" fontId="7" fillId="0" borderId="0" xfId="0" applyNumberFormat="1" applyFont="1" applyFill="1" applyAlignment="1" applyProtection="1">
      <alignment horizontal="left" vertical="top" wrapText="1"/>
    </xf>
    <xf numFmtId="0" fontId="4" fillId="0" borderId="22" xfId="0" applyFont="1" applyBorder="1" applyAlignment="1">
      <alignment horizontal="center" vertical="center" wrapText="1"/>
    </xf>
    <xf numFmtId="167" fontId="4" fillId="0" borderId="22" xfId="0" applyNumberFormat="1" applyFont="1" applyBorder="1" applyAlignment="1">
      <alignment horizontal="center" vertical="center" wrapText="1"/>
    </xf>
    <xf numFmtId="0" fontId="2" fillId="2" borderId="4" xfId="0" applyFont="1" applyFill="1" applyBorder="1" applyProtection="1">
      <protection locked="0"/>
    </xf>
    <xf numFmtId="165" fontId="36" fillId="0" borderId="61" xfId="0" applyNumberFormat="1" applyFont="1" applyBorder="1"/>
    <xf numFmtId="3" fontId="36" fillId="34" borderId="64" xfId="0" applyNumberFormat="1" applyFont="1" applyFill="1" applyBorder="1"/>
    <xf numFmtId="165" fontId="36" fillId="0" borderId="64" xfId="0" applyNumberFormat="1" applyFont="1" applyBorder="1"/>
    <xf numFmtId="0" fontId="7" fillId="0" borderId="4" xfId="0" applyFont="1" applyBorder="1" applyAlignment="1" applyProtection="1">
      <alignment wrapText="1"/>
    </xf>
    <xf numFmtId="0" fontId="4" fillId="0" borderId="0" xfId="0" applyFont="1" applyAlignment="1" applyProtection="1">
      <alignment horizontal="left" vertical="center" wrapText="1"/>
    </xf>
    <xf numFmtId="0" fontId="7" fillId="0" borderId="4" xfId="0" applyFont="1" applyFill="1" applyBorder="1" applyAlignment="1" applyProtection="1">
      <alignment wrapText="1"/>
    </xf>
    <xf numFmtId="0" fontId="2" fillId="0" borderId="0" xfId="0" applyNumberFormat="1" applyFont="1" applyAlignment="1" applyProtection="1">
      <alignment horizontal="left" vertical="top" wrapText="1"/>
    </xf>
    <xf numFmtId="0" fontId="2" fillId="0" borderId="0" xfId="0" applyFont="1" applyProtection="1"/>
    <xf numFmtId="0" fontId="26" fillId="0" borderId="0" xfId="0" applyFont="1" applyAlignment="1" applyProtection="1">
      <alignment wrapText="1"/>
    </xf>
    <xf numFmtId="0" fontId="2" fillId="0" borderId="0" xfId="0" applyFont="1" applyAlignment="1" applyProtection="1">
      <alignment vertical="top" wrapText="1"/>
    </xf>
    <xf numFmtId="0" fontId="2" fillId="0" borderId="4" xfId="0" applyFont="1" applyBorder="1" applyAlignment="1" applyProtection="1">
      <alignment wrapText="1"/>
    </xf>
    <xf numFmtId="169" fontId="7" fillId="0" borderId="22" xfId="0" applyNumberFormat="1" applyFont="1" applyBorder="1" applyAlignment="1">
      <alignment horizontal="right" vertical="center"/>
    </xf>
    <xf numFmtId="169" fontId="7" fillId="0" borderId="23" xfId="0" applyNumberFormat="1" applyFont="1" applyBorder="1" applyAlignment="1">
      <alignment horizontal="right" vertical="center"/>
    </xf>
    <xf numFmtId="169" fontId="7" fillId="0" borderId="21" xfId="0" applyNumberFormat="1" applyFont="1" applyBorder="1" applyAlignment="1">
      <alignment horizontal="right" vertical="center"/>
    </xf>
    <xf numFmtId="11" fontId="29" fillId="0" borderId="20" xfId="68" applyNumberFormat="1" applyFont="1" applyFill="1" applyBorder="1" applyAlignment="1">
      <alignment horizontal="right" vertical="center"/>
    </xf>
    <xf numFmtId="11" fontId="7" fillId="0" borderId="30" xfId="0" applyNumberFormat="1" applyFont="1" applyFill="1" applyBorder="1" applyAlignment="1">
      <alignment horizontal="right" vertical="center"/>
    </xf>
    <xf numFmtId="11" fontId="1" fillId="0" borderId="0" xfId="98" applyNumberFormat="1" applyFont="1" applyFill="1" applyBorder="1" applyAlignment="1">
      <alignment horizontal="right" vertical="center"/>
    </xf>
    <xf numFmtId="11" fontId="38" fillId="0" borderId="0" xfId="97" applyNumberFormat="1" applyFont="1" applyFill="1" applyBorder="1" applyAlignment="1">
      <alignment horizontal="right" vertical="center"/>
    </xf>
    <xf numFmtId="11" fontId="29" fillId="0" borderId="30" xfId="68" applyNumberFormat="1" applyFont="1" applyFill="1" applyBorder="1" applyAlignment="1">
      <alignment horizontal="right" vertical="center"/>
    </xf>
    <xf numFmtId="11" fontId="29" fillId="0" borderId="30" xfId="58" applyNumberFormat="1" applyFont="1" applyFill="1" applyBorder="1" applyAlignment="1">
      <alignment horizontal="right" vertical="center"/>
    </xf>
    <xf numFmtId="0" fontId="7" fillId="0" borderId="30" xfId="0" applyFont="1" applyFill="1" applyBorder="1" applyAlignment="1">
      <alignment horizontal="right" vertical="center"/>
    </xf>
    <xf numFmtId="11" fontId="29" fillId="0" borderId="30" xfId="67" applyNumberFormat="1" applyFont="1" applyFill="1" applyBorder="1" applyAlignment="1">
      <alignment horizontal="right" vertical="center"/>
    </xf>
    <xf numFmtId="11" fontId="29" fillId="0" borderId="0" xfId="68" applyNumberFormat="1" applyFont="1" applyFill="1" applyBorder="1" applyAlignment="1">
      <alignment horizontal="right" vertical="center"/>
    </xf>
    <xf numFmtId="11" fontId="29" fillId="0" borderId="20" xfId="67" applyNumberFormat="1" applyFont="1" applyFill="1" applyBorder="1" applyAlignment="1">
      <alignment horizontal="right" vertical="center"/>
    </xf>
    <xf numFmtId="11" fontId="29" fillId="0" borderId="20" xfId="58" applyNumberFormat="1" applyFont="1" applyFill="1" applyBorder="1" applyAlignment="1">
      <alignment horizontal="right" vertical="center"/>
    </xf>
    <xf numFmtId="0" fontId="7" fillId="0" borderId="0" xfId="0" applyFont="1" applyFill="1" applyBorder="1" applyAlignment="1">
      <alignment horizontal="right" vertical="center"/>
    </xf>
    <xf numFmtId="11" fontId="29" fillId="0" borderId="0" xfId="58" applyNumberFormat="1" applyFont="1" applyFill="1" applyBorder="1" applyAlignment="1">
      <alignment horizontal="right" vertical="center"/>
    </xf>
    <xf numFmtId="0" fontId="7" fillId="0" borderId="20" xfId="0" applyFont="1" applyFill="1" applyBorder="1" applyAlignment="1">
      <alignment horizontal="right" vertical="center"/>
    </xf>
    <xf numFmtId="11" fontId="38" fillId="0" borderId="27" xfId="97" applyNumberFormat="1" applyFont="1" applyFill="1" applyBorder="1" applyAlignment="1">
      <alignment horizontal="right" vertical="center"/>
    </xf>
    <xf numFmtId="11" fontId="29" fillId="0" borderId="0" xfId="67" applyNumberFormat="1" applyFont="1" applyFill="1" applyBorder="1" applyAlignment="1">
      <alignment horizontal="right" vertical="center"/>
    </xf>
    <xf numFmtId="11" fontId="38" fillId="0" borderId="20" xfId="97" applyNumberFormat="1" applyFont="1" applyFill="1" applyBorder="1" applyAlignment="1">
      <alignment horizontal="right" vertical="center"/>
    </xf>
    <xf numFmtId="11" fontId="7" fillId="0" borderId="24" xfId="0" applyNumberFormat="1" applyFont="1" applyFill="1" applyBorder="1" applyAlignment="1">
      <alignment horizontal="right" vertical="center"/>
    </xf>
    <xf numFmtId="11" fontId="7" fillId="0" borderId="26" xfId="0" applyNumberFormat="1" applyFont="1" applyFill="1" applyBorder="1" applyAlignment="1">
      <alignment horizontal="right" vertical="center"/>
    </xf>
    <xf numFmtId="11" fontId="7" fillId="0" borderId="25" xfId="0" applyNumberFormat="1" applyFont="1" applyFill="1" applyBorder="1" applyAlignment="1">
      <alignment horizontal="right" vertical="center"/>
    </xf>
    <xf numFmtId="167" fontId="9" fillId="0" borderId="8" xfId="43" applyNumberFormat="1" applyBorder="1" applyAlignment="1">
      <alignment horizontal="center" vertical="center"/>
    </xf>
    <xf numFmtId="167" fontId="9" fillId="0" borderId="8" xfId="53" applyNumberFormat="1" applyBorder="1" applyAlignment="1">
      <alignment horizontal="center" vertical="center"/>
    </xf>
    <xf numFmtId="167" fontId="9" fillId="0" borderId="8" xfId="52" applyNumberFormat="1" applyBorder="1" applyAlignment="1">
      <alignment horizontal="center" vertical="center"/>
    </xf>
    <xf numFmtId="167" fontId="9" fillId="0" borderId="9" xfId="54" applyNumberFormat="1" applyBorder="1" applyAlignment="1">
      <alignment horizontal="center" vertical="center"/>
    </xf>
    <xf numFmtId="167" fontId="9" fillId="0" borderId="8" xfId="50" applyNumberFormat="1" applyBorder="1" applyAlignment="1">
      <alignment horizontal="center" vertical="center"/>
    </xf>
    <xf numFmtId="11" fontId="38" fillId="0" borderId="28" xfId="97" applyNumberFormat="1" applyFont="1" applyFill="1" applyBorder="1" applyAlignment="1">
      <alignment horizontal="right" vertical="center"/>
    </xf>
    <xf numFmtId="167" fontId="9" fillId="0" borderId="8" xfId="46" applyNumberFormat="1" applyBorder="1" applyAlignment="1">
      <alignment horizontal="center" vertical="center"/>
    </xf>
    <xf numFmtId="0" fontId="2" fillId="0" borderId="14" xfId="0" applyFont="1" applyBorder="1" applyAlignment="1">
      <alignment horizontal="left" vertical="center"/>
    </xf>
    <xf numFmtId="11" fontId="1" fillId="0" borderId="30" xfId="98" applyNumberFormat="1" applyFont="1" applyFill="1" applyBorder="1" applyAlignment="1">
      <alignment horizontal="right" vertical="center"/>
    </xf>
    <xf numFmtId="11" fontId="38" fillId="0" borderId="30" xfId="97" applyNumberFormat="1" applyFont="1" applyFill="1" applyBorder="1" applyAlignment="1">
      <alignment horizontal="right" vertical="center"/>
    </xf>
    <xf numFmtId="11" fontId="38" fillId="0" borderId="29" xfId="97" applyNumberFormat="1" applyFont="1" applyFill="1" applyBorder="1" applyAlignment="1">
      <alignment horizontal="right" vertical="center"/>
    </xf>
    <xf numFmtId="167" fontId="9" fillId="0" borderId="8" xfId="51" applyNumberFormat="1" applyBorder="1" applyAlignment="1">
      <alignment horizontal="center" vertical="center"/>
    </xf>
    <xf numFmtId="11" fontId="1" fillId="0" borderId="20" xfId="98" applyNumberFormat="1" applyFont="1" applyFill="1" applyBorder="1" applyAlignment="1">
      <alignment horizontal="right" vertical="center"/>
    </xf>
    <xf numFmtId="167" fontId="9" fillId="0" borderId="7" xfId="42" applyNumberFormat="1" applyBorder="1" applyAlignment="1">
      <alignment horizontal="center" vertical="center"/>
    </xf>
    <xf numFmtId="11" fontId="31" fillId="0" borderId="20" xfId="58" applyNumberFormat="1" applyFont="1" applyFill="1" applyBorder="1" applyAlignment="1">
      <alignment horizontal="right" vertical="center"/>
    </xf>
    <xf numFmtId="11" fontId="31" fillId="0" borderId="30" xfId="58" applyNumberFormat="1" applyFont="1" applyFill="1" applyBorder="1" applyAlignment="1">
      <alignment horizontal="right" vertical="center"/>
    </xf>
    <xf numFmtId="11" fontId="31" fillId="0" borderId="20" xfId="68" applyNumberFormat="1" applyFont="1" applyFill="1" applyBorder="1" applyAlignment="1">
      <alignment horizontal="right" vertical="center"/>
    </xf>
    <xf numFmtId="11" fontId="31" fillId="0" borderId="0" xfId="68" applyNumberFormat="1" applyFont="1" applyFill="1" applyBorder="1" applyAlignment="1">
      <alignment horizontal="right" vertical="center"/>
    </xf>
    <xf numFmtId="11" fontId="31" fillId="0" borderId="0" xfId="67" applyNumberFormat="1" applyFont="1" applyFill="1" applyBorder="1" applyAlignment="1">
      <alignment horizontal="right" vertical="center"/>
    </xf>
    <xf numFmtId="11" fontId="31" fillId="0" borderId="30" xfId="67" applyNumberFormat="1" applyFont="1" applyFill="1" applyBorder="1" applyAlignment="1">
      <alignment horizontal="right" vertical="center"/>
    </xf>
    <xf numFmtId="11" fontId="1" fillId="0" borderId="25" xfId="98" applyNumberFormat="1" applyFont="1" applyFill="1" applyBorder="1" applyAlignment="1">
      <alignment horizontal="right" vertical="center"/>
    </xf>
    <xf numFmtId="11" fontId="31" fillId="0" borderId="30" xfId="68" applyNumberFormat="1" applyFont="1" applyFill="1" applyBorder="1" applyAlignment="1">
      <alignment horizontal="right" vertical="center"/>
    </xf>
    <xf numFmtId="11" fontId="1" fillId="0" borderId="24" xfId="98" applyNumberFormat="1" applyFont="1" applyFill="1" applyBorder="1" applyAlignment="1">
      <alignment horizontal="right" vertical="center"/>
    </xf>
    <xf numFmtId="11" fontId="31" fillId="0" borderId="30" xfId="0" applyNumberFormat="1" applyFont="1" applyFill="1" applyBorder="1" applyAlignment="1">
      <alignment horizontal="right" vertical="center"/>
    </xf>
    <xf numFmtId="11" fontId="31" fillId="0" borderId="0" xfId="58" applyNumberFormat="1" applyFont="1" applyFill="1" applyBorder="1" applyAlignment="1">
      <alignment horizontal="right" vertical="center"/>
    </xf>
    <xf numFmtId="11" fontId="31" fillId="0" borderId="20" xfId="67" applyNumberFormat="1" applyFont="1" applyFill="1" applyBorder="1" applyAlignment="1">
      <alignment horizontal="right" vertical="center"/>
    </xf>
    <xf numFmtId="11" fontId="1" fillId="0" borderId="24" xfId="97" applyNumberFormat="1" applyFill="1" applyBorder="1"/>
    <xf numFmtId="11" fontId="1" fillId="0" borderId="25" xfId="97" applyNumberFormat="1" applyFill="1" applyBorder="1"/>
    <xf numFmtId="169" fontId="7" fillId="0" borderId="21" xfId="0" applyNumberFormat="1" applyFont="1" applyBorder="1"/>
    <xf numFmtId="169" fontId="7" fillId="0" borderId="20" xfId="0" applyNumberFormat="1" applyFont="1" applyBorder="1" applyAlignment="1">
      <alignment horizontal="right" vertical="center"/>
    </xf>
    <xf numFmtId="169" fontId="31" fillId="0" borderId="23" xfId="0" applyNumberFormat="1" applyFont="1" applyBorder="1" applyAlignment="1">
      <alignment horizontal="right" vertical="center"/>
    </xf>
    <xf numFmtId="11" fontId="1" fillId="0" borderId="26" xfId="98" applyNumberFormat="1" applyFont="1" applyFill="1" applyBorder="1" applyAlignment="1">
      <alignment horizontal="right" vertical="center"/>
    </xf>
    <xf numFmtId="0" fontId="2" fillId="0" borderId="4" xfId="0" applyFont="1" applyBorder="1"/>
    <xf numFmtId="11" fontId="1" fillId="0" borderId="20" xfId="97" applyNumberFormat="1" applyFill="1" applyBorder="1"/>
    <xf numFmtId="0" fontId="2" fillId="0" borderId="21" xfId="0" applyFont="1" applyBorder="1"/>
    <xf numFmtId="11" fontId="1" fillId="0" borderId="27" xfId="97" applyNumberFormat="1" applyFill="1" applyBorder="1"/>
    <xf numFmtId="169" fontId="31" fillId="0" borderId="22" xfId="0" applyNumberFormat="1" applyFont="1" applyBorder="1" applyAlignment="1">
      <alignment horizontal="right" vertical="center"/>
    </xf>
    <xf numFmtId="11" fontId="1" fillId="0" borderId="26" xfId="97" applyNumberFormat="1" applyFill="1" applyBorder="1"/>
    <xf numFmtId="0" fontId="2" fillId="0" borderId="4" xfId="0" applyFont="1" applyBorder="1" applyProtection="1"/>
    <xf numFmtId="169" fontId="30" fillId="0" borderId="0" xfId="0" applyNumberFormat="1" applyFont="1" applyAlignment="1">
      <alignment horizontal="right" vertical="center"/>
    </xf>
    <xf numFmtId="11" fontId="1" fillId="0" borderId="30" xfId="97" applyNumberFormat="1" applyFill="1" applyBorder="1"/>
    <xf numFmtId="11" fontId="1" fillId="0" borderId="28" xfId="97" applyNumberFormat="1" applyFill="1" applyBorder="1"/>
    <xf numFmtId="11" fontId="1" fillId="0" borderId="29" xfId="97" applyNumberFormat="1" applyFill="1" applyBorder="1"/>
    <xf numFmtId="11" fontId="1" fillId="0" borderId="0" xfId="97" applyNumberFormat="1" applyFill="1" applyBorder="1"/>
    <xf numFmtId="0" fontId="2" fillId="0" borderId="0" xfId="0" applyFont="1" applyBorder="1" applyProtection="1"/>
    <xf numFmtId="0" fontId="2" fillId="0" borderId="0" xfId="0" applyFont="1" applyAlignment="1" applyProtection="1">
      <alignment wrapText="1"/>
    </xf>
    <xf numFmtId="0" fontId="4" fillId="0" borderId="0" xfId="0" applyFont="1" applyBorder="1" applyAlignment="1">
      <alignment horizontal="center"/>
    </xf>
    <xf numFmtId="0" fontId="4" fillId="0" borderId="0" xfId="0" applyFont="1" applyAlignment="1" applyProtection="1">
      <alignment wrapText="1"/>
    </xf>
    <xf numFmtId="0" fontId="7" fillId="0" borderId="0" xfId="0" applyFont="1" applyAlignment="1" applyProtection="1">
      <alignment wrapText="1"/>
    </xf>
    <xf numFmtId="49" fontId="2" fillId="2" borderId="19" xfId="0" applyNumberFormat="1" applyFont="1" applyFill="1" applyBorder="1" applyAlignment="1" applyProtection="1">
      <alignment horizontal="center" vertical="center" wrapText="1"/>
      <protection locked="0"/>
    </xf>
    <xf numFmtId="49" fontId="7" fillId="2" borderId="31" xfId="0" applyNumberFormat="1" applyFont="1" applyFill="1" applyBorder="1" applyAlignment="1" applyProtection="1">
      <alignment horizontal="center" vertical="center" wrapText="1"/>
      <protection locked="0"/>
    </xf>
    <xf numFmtId="49" fontId="7" fillId="2" borderId="32" xfId="0" applyNumberFormat="1" applyFont="1" applyFill="1" applyBorder="1" applyAlignment="1" applyProtection="1">
      <alignment horizontal="center" vertical="center" wrapText="1"/>
      <protection locked="0"/>
    </xf>
    <xf numFmtId="0" fontId="33" fillId="0" borderId="27" xfId="0" applyFont="1" applyBorder="1" applyAlignment="1" applyProtection="1">
      <alignment vertical="center" wrapText="1"/>
    </xf>
    <xf numFmtId="0" fontId="7" fillId="0" borderId="28" xfId="0" applyFont="1" applyBorder="1" applyAlignment="1">
      <alignment wrapText="1"/>
    </xf>
    <xf numFmtId="0" fontId="7" fillId="0" borderId="29" xfId="0" applyFont="1" applyBorder="1" applyAlignment="1">
      <alignment wrapText="1"/>
    </xf>
    <xf numFmtId="0" fontId="33" fillId="0" borderId="24" xfId="0" applyFont="1" applyFill="1" applyBorder="1" applyAlignment="1" applyProtection="1">
      <alignment vertical="center" wrapText="1"/>
    </xf>
    <xf numFmtId="0" fontId="7" fillId="0" borderId="25" xfId="0" applyFont="1" applyBorder="1" applyAlignment="1">
      <alignment wrapText="1"/>
    </xf>
    <xf numFmtId="0" fontId="7" fillId="0" borderId="26" xfId="0" applyFont="1" applyBorder="1" applyAlignment="1">
      <alignment wrapText="1"/>
    </xf>
    <xf numFmtId="0" fontId="7" fillId="0" borderId="0" xfId="0" applyFont="1" applyBorder="1" applyAlignment="1"/>
    <xf numFmtId="0" fontId="7" fillId="0" borderId="0" xfId="0" applyFont="1" applyBorder="1" applyAlignment="1">
      <alignment wrapText="1"/>
    </xf>
    <xf numFmtId="0" fontId="4" fillId="0" borderId="25" xfId="0" applyFont="1" applyBorder="1" applyAlignment="1" applyProtection="1"/>
    <xf numFmtId="0" fontId="0" fillId="0" borderId="25" xfId="0" applyBorder="1" applyAlignment="1"/>
    <xf numFmtId="0" fontId="33" fillId="0" borderId="20" xfId="0" applyFont="1" applyBorder="1" applyAlignment="1" applyProtection="1">
      <alignment vertical="center" wrapText="1"/>
    </xf>
    <xf numFmtId="0" fontId="7" fillId="0" borderId="30" xfId="0" applyFont="1" applyBorder="1" applyAlignment="1">
      <alignment wrapText="1"/>
    </xf>
    <xf numFmtId="0" fontId="33" fillId="0" borderId="24" xfId="0" applyFont="1" applyBorder="1" applyAlignment="1" applyProtection="1">
      <alignment vertical="center" wrapText="1"/>
    </xf>
    <xf numFmtId="0" fontId="2" fillId="0" borderId="0" xfId="0" applyFont="1" applyAlignment="1" applyProtection="1">
      <alignment wrapText="1"/>
    </xf>
    <xf numFmtId="0" fontId="0" fillId="0" borderId="0" xfId="0" applyAlignment="1">
      <alignment wrapText="1"/>
    </xf>
    <xf numFmtId="0" fontId="2" fillId="0" borderId="0" xfId="0" applyFont="1" applyBorder="1" applyAlignment="1">
      <alignment wrapText="1"/>
    </xf>
    <xf numFmtId="0" fontId="0" fillId="0" borderId="4" xfId="0" applyFont="1" applyBorder="1" applyAlignment="1">
      <alignment wrapText="1"/>
    </xf>
    <xf numFmtId="0" fontId="0" fillId="0" borderId="36" xfId="0" applyFont="1" applyBorder="1" applyAlignment="1">
      <alignment wrapText="1"/>
    </xf>
    <xf numFmtId="0" fontId="7" fillId="0" borderId="4" xfId="0" applyFont="1" applyBorder="1" applyAlignment="1">
      <alignment wrapText="1"/>
    </xf>
    <xf numFmtId="0" fontId="0" fillId="0" borderId="37" xfId="0" applyFont="1" applyBorder="1" applyAlignment="1">
      <alignment wrapText="1"/>
    </xf>
    <xf numFmtId="0" fontId="0" fillId="0" borderId="38" xfId="0" applyFont="1" applyBorder="1" applyAlignment="1">
      <alignment wrapText="1"/>
    </xf>
    <xf numFmtId="0" fontId="4" fillId="0" borderId="1" xfId="0" applyFont="1" applyBorder="1" applyAlignment="1">
      <alignment horizontal="center"/>
    </xf>
    <xf numFmtId="0" fontId="0" fillId="0" borderId="10" xfId="0" applyFont="1" applyBorder="1" applyAlignment="1">
      <alignment wrapText="1"/>
    </xf>
    <xf numFmtId="0" fontId="0" fillId="0" borderId="43" xfId="0" applyFont="1" applyBorder="1" applyAlignment="1">
      <alignment wrapText="1"/>
    </xf>
    <xf numFmtId="0" fontId="4" fillId="0" borderId="22" xfId="0" applyFont="1" applyBorder="1" applyAlignment="1">
      <alignment horizontal="center" vertical="center"/>
    </xf>
    <xf numFmtId="0" fontId="4" fillId="0" borderId="39" xfId="0" applyFont="1" applyBorder="1" applyAlignment="1">
      <alignment horizontal="center"/>
    </xf>
    <xf numFmtId="0" fontId="4" fillId="0" borderId="33" xfId="0" applyFont="1" applyBorder="1" applyAlignment="1">
      <alignment horizontal="center"/>
    </xf>
    <xf numFmtId="0" fontId="4" fillId="0" borderId="40" xfId="0" applyFont="1" applyBorder="1" applyAlignment="1">
      <alignment horizontal="center"/>
    </xf>
    <xf numFmtId="0" fontId="7" fillId="0" borderId="40" xfId="0" applyFont="1" applyBorder="1" applyAlignment="1"/>
    <xf numFmtId="0" fontId="4" fillId="0" borderId="34" xfId="0" applyFont="1" applyBorder="1" applyAlignment="1">
      <alignment horizontal="center"/>
    </xf>
    <xf numFmtId="0" fontId="7" fillId="0" borderId="35" xfId="0" applyFont="1" applyBorder="1" applyAlignment="1"/>
    <xf numFmtId="0" fontId="7" fillId="0" borderId="41" xfId="0" applyFont="1" applyBorder="1" applyAlignment="1"/>
    <xf numFmtId="0" fontId="7" fillId="0" borderId="42" xfId="0" applyFont="1" applyBorder="1" applyAlignment="1"/>
    <xf numFmtId="0" fontId="2" fillId="0" borderId="4" xfId="0" applyFont="1" applyBorder="1" applyAlignment="1">
      <alignment wrapText="1"/>
    </xf>
    <xf numFmtId="0" fontId="0" fillId="0" borderId="40" xfId="0" applyBorder="1" applyAlignment="1"/>
    <xf numFmtId="0" fontId="4" fillId="0" borderId="19" xfId="0" applyFont="1" applyBorder="1" applyAlignment="1">
      <alignment horizontal="center" vertical="center"/>
    </xf>
    <xf numFmtId="0" fontId="4" fillId="0" borderId="31" xfId="0" applyFont="1" applyBorder="1" applyAlignment="1">
      <alignment horizontal="center" vertical="center"/>
    </xf>
    <xf numFmtId="0" fontId="0" fillId="0" borderId="32" xfId="0" applyBorder="1" applyAlignment="1"/>
    <xf numFmtId="0" fontId="0" fillId="0" borderId="40" xfId="0" applyBorder="1" applyAlignment="1">
      <alignment horizontal="center"/>
    </xf>
    <xf numFmtId="0" fontId="4" fillId="0" borderId="19" xfId="0" applyFont="1" applyBorder="1" applyAlignment="1">
      <alignment horizontal="center" vertical="center" wrapText="1"/>
    </xf>
    <xf numFmtId="0" fontId="4" fillId="0" borderId="32" xfId="0" applyFont="1" applyBorder="1" applyAlignment="1">
      <alignment horizontal="center" vertical="center" wrapText="1"/>
    </xf>
    <xf numFmtId="0" fontId="7" fillId="0" borderId="36" xfId="0" applyFont="1" applyBorder="1" applyAlignment="1">
      <alignment wrapText="1"/>
    </xf>
    <xf numFmtId="0" fontId="7" fillId="0" borderId="37" xfId="0" applyFont="1" applyBorder="1" applyAlignment="1">
      <alignment wrapText="1"/>
    </xf>
    <xf numFmtId="0" fontId="7" fillId="0" borderId="38" xfId="0" applyFont="1" applyBorder="1" applyAlignment="1">
      <alignment wrapText="1"/>
    </xf>
    <xf numFmtId="0" fontId="7" fillId="0" borderId="10" xfId="0" applyFont="1" applyBorder="1" applyAlignment="1">
      <alignment wrapText="1"/>
    </xf>
    <xf numFmtId="0" fontId="7" fillId="0" borderId="43" xfId="0" applyFont="1" applyBorder="1" applyAlignment="1">
      <alignment wrapText="1"/>
    </xf>
    <xf numFmtId="0" fontId="7" fillId="0" borderId="0" xfId="0" applyFont="1" applyAlignment="1">
      <alignment wrapText="1"/>
    </xf>
    <xf numFmtId="0" fontId="2" fillId="0" borderId="0" xfId="0" applyFont="1" applyAlignment="1">
      <alignment wrapText="1"/>
    </xf>
  </cellXfs>
  <cellStyles count="114">
    <cellStyle name="20% - Accent1" xfId="1" builtinId="30" customBuiltin="1"/>
    <cellStyle name="20% - Accent1 2" xfId="102"/>
    <cellStyle name="20% - Accent2" xfId="2" builtinId="34" customBuiltin="1"/>
    <cellStyle name="20% - Accent2 2" xfId="104"/>
    <cellStyle name="20% - Accent3" xfId="3" builtinId="38" customBuiltin="1"/>
    <cellStyle name="20% - Accent3 2" xfId="106"/>
    <cellStyle name="20% - Accent4" xfId="4" builtinId="42" customBuiltin="1"/>
    <cellStyle name="20% - Accent4 2" xfId="108"/>
    <cellStyle name="20% - Accent5" xfId="5" builtinId="46" customBuiltin="1"/>
    <cellStyle name="20% - Accent5 2" xfId="110"/>
    <cellStyle name="20% - Accent6" xfId="6" builtinId="50" customBuiltin="1"/>
    <cellStyle name="20% - Accent6 2" xfId="112"/>
    <cellStyle name="40% - Accent1" xfId="7" builtinId="31" customBuiltin="1"/>
    <cellStyle name="40% - Accent1 2" xfId="103"/>
    <cellStyle name="40% - Accent2" xfId="8" builtinId="35" customBuiltin="1"/>
    <cellStyle name="40% - Accent2 2" xfId="105"/>
    <cellStyle name="40% - Accent3" xfId="9" builtinId="39" customBuiltin="1"/>
    <cellStyle name="40% - Accent3 2" xfId="107"/>
    <cellStyle name="40% - Accent4" xfId="10" builtinId="43" customBuiltin="1"/>
    <cellStyle name="40% - Accent4 2" xfId="109"/>
    <cellStyle name="40% - Accent5" xfId="11" builtinId="47" customBuiltin="1"/>
    <cellStyle name="40% - Accent5 2" xfId="111"/>
    <cellStyle name="40% - Accent6" xfId="12" builtinId="51" customBuiltin="1"/>
    <cellStyle name="40% - Accent6 2" xfId="113"/>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10 2" xfId="38"/>
    <cellStyle name="Normal 10 3" xfId="39"/>
    <cellStyle name="Normal 10 4" xfId="40"/>
    <cellStyle name="Normal 10 5" xfId="41"/>
    <cellStyle name="Normal 11" xfId="42"/>
    <cellStyle name="Normal 12" xfId="43"/>
    <cellStyle name="Normal 12 2" xfId="44"/>
    <cellStyle name="Normal 12 3" xfId="45"/>
    <cellStyle name="Normal 13" xfId="46"/>
    <cellStyle name="Normal 13 2" xfId="47"/>
    <cellStyle name="Normal 13 3" xfId="48"/>
    <cellStyle name="Normal 13 4" xfId="49"/>
    <cellStyle name="Normal 14" xfId="50"/>
    <cellStyle name="Normal 15" xfId="51"/>
    <cellStyle name="Normal 16" xfId="52"/>
    <cellStyle name="Normal 17" xfId="53"/>
    <cellStyle name="Normal 18" xfId="54"/>
    <cellStyle name="Normal 2" xfId="97"/>
    <cellStyle name="Normal 2 2" xfId="55"/>
    <cellStyle name="Normal 2 3" xfId="56"/>
    <cellStyle name="Normal 2 4" xfId="57"/>
    <cellStyle name="Normal 3" xfId="58"/>
    <cellStyle name="Normal 3 2" xfId="59"/>
    <cellStyle name="Normal 3 3" xfId="98"/>
    <cellStyle name="Normal 4 2" xfId="60"/>
    <cellStyle name="Normal 4 3" xfId="61"/>
    <cellStyle name="Normal 4 4" xfId="62"/>
    <cellStyle name="Normal 4 5" xfId="63"/>
    <cellStyle name="Normal 4 6" xfId="64"/>
    <cellStyle name="Normal 4 7" xfId="65"/>
    <cellStyle name="Normal 4 8" xfId="66"/>
    <cellStyle name="Normal 5" xfId="67"/>
    <cellStyle name="Normal 5 2" xfId="99"/>
    <cellStyle name="Normal 6" xfId="68"/>
    <cellStyle name="Normal 6 2" xfId="69"/>
    <cellStyle name="Normal 6 3" xfId="70"/>
    <cellStyle name="Normal 6 4" xfId="71"/>
    <cellStyle name="Normal 6 5" xfId="72"/>
    <cellStyle name="Normal 6 6" xfId="73"/>
    <cellStyle name="Normal 6 7" xfId="74"/>
    <cellStyle name="Normal 6 8" xfId="75"/>
    <cellStyle name="Normal 6 9" xfId="100"/>
    <cellStyle name="Note 10" xfId="76"/>
    <cellStyle name="Note 11" xfId="77"/>
    <cellStyle name="Note 12" xfId="78"/>
    <cellStyle name="Note 13" xfId="79"/>
    <cellStyle name="Note 14" xfId="80"/>
    <cellStyle name="Note 15" xfId="81"/>
    <cellStyle name="Note 16" xfId="82"/>
    <cellStyle name="Note 17" xfId="83"/>
    <cellStyle name="Note 18" xfId="84"/>
    <cellStyle name="Note 19" xfId="101"/>
    <cellStyle name="Note 2" xfId="85"/>
    <cellStyle name="Note 3" xfId="86"/>
    <cellStyle name="Note 4" xfId="87"/>
    <cellStyle name="Note 5" xfId="88"/>
    <cellStyle name="Note 6" xfId="89"/>
    <cellStyle name="Note 7" xfId="90"/>
    <cellStyle name="Note 8" xfId="91"/>
    <cellStyle name="Note 9" xfId="92"/>
    <cellStyle name="Output" xfId="93" builtinId="21" customBuiltin="1"/>
    <cellStyle name="Title" xfId="94" builtinId="15" customBuiltin="1"/>
    <cellStyle name="Total" xfId="95" builtinId="25" customBuiltin="1"/>
    <cellStyle name="Warning Text" xfId="9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'Region 1'!$B$4:$D$4</c:f>
          <c:strCache>
            <c:ptCount val="3"/>
            <c:pt idx="0">
              <c:v>Test urban or small, rural stream in GA, SC, or NC</c:v>
            </c:pt>
          </c:strCache>
        </c:strRef>
      </c:tx>
      <c:layout>
        <c:manualLayout>
          <c:xMode val="edge"/>
          <c:yMode val="edge"/>
          <c:x val="0.16953027173315022"/>
          <c:y val="1.1287127570592139E-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46698813811065"/>
          <c:y val="0.10573088511865852"/>
          <c:w val="0.81333007792630552"/>
          <c:h val="0.63800505933889418"/>
        </c:manualLayout>
      </c:layout>
      <c:scatterChart>
        <c:scatterStyle val="lineMarker"/>
        <c:varyColors val="0"/>
        <c:ser>
          <c:idx val="1"/>
          <c:order val="0"/>
          <c:tx>
            <c:v>Upper 95 Percent Prediction Interval</c:v>
          </c:tx>
          <c:spPr>
            <a:ln w="25400">
              <a:solidFill>
                <a:schemeClr val="tx1"/>
              </a:solidFill>
              <a:prstDash val="lgDash"/>
            </a:ln>
          </c:spPr>
          <c:marker>
            <c:symbol val="none"/>
          </c:marker>
          <c:xVal>
            <c:numRef>
              <c:f>'Region 1'!$A$16:$A$23</c:f>
              <c:numCache>
                <c:formatCode>General</c:formatCode>
                <c:ptCount val="8"/>
                <c:pt idx="0">
                  <c:v>50</c:v>
                </c:pt>
                <c:pt idx="1">
                  <c:v>20</c:v>
                </c:pt>
                <c:pt idx="2">
                  <c:v>10</c:v>
                </c:pt>
                <c:pt idx="3">
                  <c:v>4</c:v>
                </c:pt>
                <c:pt idx="4">
                  <c:v>2</c:v>
                </c:pt>
                <c:pt idx="5">
                  <c:v>1</c:v>
                </c:pt>
                <c:pt idx="6">
                  <c:v>0.5</c:v>
                </c:pt>
                <c:pt idx="7">
                  <c:v>0.2</c:v>
                </c:pt>
              </c:numCache>
            </c:numRef>
          </c:xVal>
          <c:yVal>
            <c:numRef>
              <c:f>'Region 1'!$D$16:$D$23</c:f>
              <c:numCache>
                <c:formatCode>#,##0</c:formatCode>
                <c:ptCount val="8"/>
                <c:pt idx="0">
                  <c:v>9300</c:v>
                </c:pt>
                <c:pt idx="1">
                  <c:v>12800</c:v>
                </c:pt>
                <c:pt idx="2">
                  <c:v>15100</c:v>
                </c:pt>
                <c:pt idx="3">
                  <c:v>18600</c:v>
                </c:pt>
                <c:pt idx="4">
                  <c:v>21200</c:v>
                </c:pt>
                <c:pt idx="5">
                  <c:v>24000</c:v>
                </c:pt>
                <c:pt idx="6">
                  <c:v>27400</c:v>
                </c:pt>
                <c:pt idx="7">
                  <c:v>31500</c:v>
                </c:pt>
              </c:numCache>
            </c:numRef>
          </c:yVal>
          <c:smooth val="0"/>
        </c:ser>
        <c:ser>
          <c:idx val="0"/>
          <c:order val="1"/>
          <c:tx>
            <c:v>Percent Chance Exceedance Flow</c:v>
          </c:tx>
          <c:spPr>
            <a:ln w="25400">
              <a:solidFill>
                <a:schemeClr val="tx1"/>
              </a:solidFill>
              <a:prstDash val="solid"/>
            </a:ln>
          </c:spPr>
          <c:marker>
            <c:symbol val="circle"/>
            <c:size val="7"/>
            <c:spPr>
              <a:solidFill>
                <a:srgbClr val="000000"/>
              </a:solidFill>
              <a:ln>
                <a:solidFill>
                  <a:srgbClr val="000000"/>
                </a:solidFill>
                <a:prstDash val="solid"/>
              </a:ln>
            </c:spPr>
          </c:marker>
          <c:xVal>
            <c:numRef>
              <c:f>'Region 1'!$A$16:$A$23</c:f>
              <c:numCache>
                <c:formatCode>General</c:formatCode>
                <c:ptCount val="8"/>
                <c:pt idx="0">
                  <c:v>50</c:v>
                </c:pt>
                <c:pt idx="1">
                  <c:v>20</c:v>
                </c:pt>
                <c:pt idx="2">
                  <c:v>10</c:v>
                </c:pt>
                <c:pt idx="3">
                  <c:v>4</c:v>
                </c:pt>
                <c:pt idx="4">
                  <c:v>2</c:v>
                </c:pt>
                <c:pt idx="5">
                  <c:v>1</c:v>
                </c:pt>
                <c:pt idx="6">
                  <c:v>0.5</c:v>
                </c:pt>
                <c:pt idx="7">
                  <c:v>0.2</c:v>
                </c:pt>
              </c:numCache>
            </c:numRef>
          </c:xVal>
          <c:yVal>
            <c:numRef>
              <c:f>'Region 1'!$B$16:$B$23</c:f>
              <c:numCache>
                <c:formatCode>#,##0</c:formatCode>
                <c:ptCount val="8"/>
                <c:pt idx="0">
                  <c:v>4860</c:v>
                </c:pt>
                <c:pt idx="1">
                  <c:v>7020</c:v>
                </c:pt>
                <c:pt idx="2">
                  <c:v>8420</c:v>
                </c:pt>
                <c:pt idx="3">
                  <c:v>10200</c:v>
                </c:pt>
                <c:pt idx="4">
                  <c:v>11400</c:v>
                </c:pt>
                <c:pt idx="5">
                  <c:v>12500</c:v>
                </c:pt>
                <c:pt idx="6">
                  <c:v>13800</c:v>
                </c:pt>
                <c:pt idx="7">
                  <c:v>15200</c:v>
                </c:pt>
              </c:numCache>
            </c:numRef>
          </c:yVal>
          <c:smooth val="0"/>
        </c:ser>
        <c:ser>
          <c:idx val="2"/>
          <c:order val="2"/>
          <c:tx>
            <c:v>Lower 95 percent Prediction Interval</c:v>
          </c:tx>
          <c:spPr>
            <a:ln w="25400">
              <a:solidFill>
                <a:schemeClr val="tx1"/>
              </a:solidFill>
              <a:prstDash val="lgDash"/>
            </a:ln>
          </c:spPr>
          <c:marker>
            <c:symbol val="none"/>
          </c:marker>
          <c:xVal>
            <c:numRef>
              <c:f>'Region 1'!$A$16:$A$23</c:f>
              <c:numCache>
                <c:formatCode>General</c:formatCode>
                <c:ptCount val="8"/>
                <c:pt idx="0">
                  <c:v>50</c:v>
                </c:pt>
                <c:pt idx="1">
                  <c:v>20</c:v>
                </c:pt>
                <c:pt idx="2">
                  <c:v>10</c:v>
                </c:pt>
                <c:pt idx="3">
                  <c:v>4</c:v>
                </c:pt>
                <c:pt idx="4">
                  <c:v>2</c:v>
                </c:pt>
                <c:pt idx="5">
                  <c:v>1</c:v>
                </c:pt>
                <c:pt idx="6">
                  <c:v>0.5</c:v>
                </c:pt>
                <c:pt idx="7">
                  <c:v>0.2</c:v>
                </c:pt>
              </c:numCache>
            </c:numRef>
          </c:xVal>
          <c:yVal>
            <c:numRef>
              <c:f>'Region 1'!$C$16:$C$23</c:f>
              <c:numCache>
                <c:formatCode>#,##0</c:formatCode>
                <c:ptCount val="8"/>
                <c:pt idx="0">
                  <c:v>2540</c:v>
                </c:pt>
                <c:pt idx="1">
                  <c:v>3850</c:v>
                </c:pt>
                <c:pt idx="2">
                  <c:v>4700</c:v>
                </c:pt>
                <c:pt idx="3">
                  <c:v>5590</c:v>
                </c:pt>
                <c:pt idx="4">
                  <c:v>6140</c:v>
                </c:pt>
                <c:pt idx="5">
                  <c:v>6500</c:v>
                </c:pt>
                <c:pt idx="6">
                  <c:v>7000</c:v>
                </c:pt>
                <c:pt idx="7">
                  <c:v>7330</c:v>
                </c:pt>
              </c:numCache>
            </c:numRef>
          </c:yVal>
          <c:smooth val="0"/>
        </c:ser>
        <c:dLbls>
          <c:showLegendKey val="0"/>
          <c:showVal val="0"/>
          <c:showCatName val="0"/>
          <c:showSerName val="0"/>
          <c:showPercent val="0"/>
          <c:showBubbleSize val="0"/>
        </c:dLbls>
        <c:axId val="309741760"/>
        <c:axId val="309742152"/>
      </c:scatterChart>
      <c:valAx>
        <c:axId val="309741760"/>
        <c:scaling>
          <c:logBase val="10"/>
          <c:orientation val="maxMin"/>
        </c:scaling>
        <c:delete val="0"/>
        <c:axPos val="b"/>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Percent</a:t>
                </a:r>
                <a:r>
                  <a:rPr lang="en-US" sz="1200" baseline="0"/>
                  <a:t> chance exceedance</a:t>
                </a:r>
                <a:endParaRPr lang="en-US" sz="1200"/>
              </a:p>
            </c:rich>
          </c:tx>
          <c:layout>
            <c:manualLayout>
              <c:xMode val="edge"/>
              <c:yMode val="edge"/>
              <c:x val="0.37600616758618671"/>
              <c:y val="0.80220703181333097"/>
            </c:manualLayout>
          </c:layout>
          <c:overlay val="0"/>
          <c:spPr>
            <a:noFill/>
            <a:ln w="25400">
              <a:noFill/>
            </a:ln>
          </c:spPr>
        </c:title>
        <c:numFmt formatCode="#,##0.0" sourceLinked="0"/>
        <c:majorTickMark val="in"/>
        <c:minorTickMark val="in"/>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2152"/>
        <c:crossesAt val="10"/>
        <c:crossBetween val="midCat"/>
      </c:valAx>
      <c:valAx>
        <c:axId val="309742152"/>
        <c:scaling>
          <c:logBase val="10"/>
          <c:orientation val="minMax"/>
          <c:min val="10"/>
        </c:scaling>
        <c:delete val="0"/>
        <c:axPos val="r"/>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Flow, in cubic feet per second</a:t>
                </a:r>
              </a:p>
            </c:rich>
          </c:tx>
          <c:layout>
            <c:manualLayout>
              <c:xMode val="edge"/>
              <c:yMode val="edge"/>
              <c:x val="1.3507786786489808E-2"/>
              <c:y val="0.20690421389633987"/>
            </c:manualLayout>
          </c:layout>
          <c:overlay val="0"/>
          <c:spPr>
            <a:noFill/>
            <a:ln w="25400">
              <a:noFill/>
            </a:ln>
          </c:spPr>
        </c:title>
        <c:numFmt formatCode="#,##0" sourceLinked="0"/>
        <c:majorTickMark val="in"/>
        <c:minorTickMark val="in"/>
        <c:tickLblPos val="high"/>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1760"/>
        <c:crossesAt val="100"/>
        <c:crossBetween val="midCat"/>
      </c:valAx>
      <c:spPr>
        <a:noFill/>
        <a:ln w="12700">
          <a:solidFill>
            <a:srgbClr val="808080"/>
          </a:solidFill>
          <a:prstDash val="solid"/>
        </a:ln>
      </c:spPr>
    </c:plotArea>
    <c:legend>
      <c:legendPos val="b"/>
      <c:layout>
        <c:manualLayout>
          <c:xMode val="edge"/>
          <c:yMode val="edge"/>
          <c:x val="0.25810513269174679"/>
          <c:y val="0.85365824150342628"/>
          <c:w val="0.57599992709244674"/>
          <c:h val="0.12871135666300371"/>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'Region 3'!$B$4:$D$4</c:f>
          <c:strCache>
            <c:ptCount val="3"/>
            <c:pt idx="0">
              <c:v>Test urban or small, rural stream in GA, SC, or NC</c:v>
            </c:pt>
          </c:strCache>
        </c:strRef>
      </c:tx>
      <c:layout>
        <c:manualLayout>
          <c:xMode val="edge"/>
          <c:yMode val="edge"/>
          <c:x val="0.16927536231884061"/>
          <c:y val="1.433289110196018E-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512802956486627"/>
          <c:y val="0.10573088511865852"/>
          <c:w val="0.81287212844213852"/>
          <c:h val="0.63800505933889418"/>
        </c:manualLayout>
      </c:layout>
      <c:scatterChart>
        <c:scatterStyle val="lineMarker"/>
        <c:varyColors val="0"/>
        <c:ser>
          <c:idx val="1"/>
          <c:order val="0"/>
          <c:tx>
            <c:v>Upper 95 Percent Prediction Interval</c:v>
          </c:tx>
          <c:spPr>
            <a:ln w="25400">
              <a:solidFill>
                <a:schemeClr val="tx1"/>
              </a:solidFill>
              <a:prstDash val="lgDash"/>
            </a:ln>
          </c:spPr>
          <c:marker>
            <c:symbol val="none"/>
          </c:marker>
          <c:xVal>
            <c:numRef>
              <c:f>'Region 3'!$A$16:$A$23</c:f>
              <c:numCache>
                <c:formatCode>General</c:formatCode>
                <c:ptCount val="8"/>
                <c:pt idx="0">
                  <c:v>50</c:v>
                </c:pt>
                <c:pt idx="1">
                  <c:v>20</c:v>
                </c:pt>
                <c:pt idx="2">
                  <c:v>10</c:v>
                </c:pt>
                <c:pt idx="3">
                  <c:v>4</c:v>
                </c:pt>
                <c:pt idx="4">
                  <c:v>2</c:v>
                </c:pt>
                <c:pt idx="5">
                  <c:v>1</c:v>
                </c:pt>
                <c:pt idx="6">
                  <c:v>0.5</c:v>
                </c:pt>
                <c:pt idx="7">
                  <c:v>0.2</c:v>
                </c:pt>
              </c:numCache>
            </c:numRef>
          </c:xVal>
          <c:yVal>
            <c:numRef>
              <c:f>'Region 3'!$D$16:$D$23</c:f>
              <c:numCache>
                <c:formatCode>#,##0</c:formatCode>
                <c:ptCount val="8"/>
                <c:pt idx="0">
                  <c:v>24.4</c:v>
                </c:pt>
                <c:pt idx="1">
                  <c:v>46.3</c:v>
                </c:pt>
                <c:pt idx="2">
                  <c:v>66.099999999999994</c:v>
                </c:pt>
                <c:pt idx="3">
                  <c:v>97.9</c:v>
                </c:pt>
                <c:pt idx="4">
                  <c:v>129</c:v>
                </c:pt>
                <c:pt idx="5">
                  <c:v>165</c:v>
                </c:pt>
                <c:pt idx="6">
                  <c:v>211</c:v>
                </c:pt>
                <c:pt idx="7">
                  <c:v>286</c:v>
                </c:pt>
              </c:numCache>
            </c:numRef>
          </c:yVal>
          <c:smooth val="0"/>
        </c:ser>
        <c:ser>
          <c:idx val="0"/>
          <c:order val="1"/>
          <c:tx>
            <c:v>Percent Chance Exceedance Flow</c:v>
          </c:tx>
          <c:spPr>
            <a:ln w="25400">
              <a:solidFill>
                <a:schemeClr val="tx1"/>
              </a:solidFill>
              <a:prstDash val="solid"/>
            </a:ln>
          </c:spPr>
          <c:marker>
            <c:symbol val="circle"/>
            <c:size val="7"/>
            <c:spPr>
              <a:solidFill>
                <a:srgbClr val="000000"/>
              </a:solidFill>
              <a:ln>
                <a:solidFill>
                  <a:srgbClr val="000000"/>
                </a:solidFill>
                <a:prstDash val="solid"/>
              </a:ln>
            </c:spPr>
          </c:marker>
          <c:xVal>
            <c:numRef>
              <c:f>'Region 3'!$A$16:$A$23</c:f>
              <c:numCache>
                <c:formatCode>General</c:formatCode>
                <c:ptCount val="8"/>
                <c:pt idx="0">
                  <c:v>50</c:v>
                </c:pt>
                <c:pt idx="1">
                  <c:v>20</c:v>
                </c:pt>
                <c:pt idx="2">
                  <c:v>10</c:v>
                </c:pt>
                <c:pt idx="3">
                  <c:v>4</c:v>
                </c:pt>
                <c:pt idx="4">
                  <c:v>2</c:v>
                </c:pt>
                <c:pt idx="5">
                  <c:v>1</c:v>
                </c:pt>
                <c:pt idx="6">
                  <c:v>0.5</c:v>
                </c:pt>
                <c:pt idx="7">
                  <c:v>0.2</c:v>
                </c:pt>
              </c:numCache>
            </c:numRef>
          </c:xVal>
          <c:yVal>
            <c:numRef>
              <c:f>'Region 3'!$B$16:$B$23</c:f>
              <c:numCache>
                <c:formatCode>#,##0</c:formatCode>
                <c:ptCount val="8"/>
                <c:pt idx="0">
                  <c:v>9.8699999999999992</c:v>
                </c:pt>
                <c:pt idx="1">
                  <c:v>16.8</c:v>
                </c:pt>
                <c:pt idx="2">
                  <c:v>22.3</c:v>
                </c:pt>
                <c:pt idx="3">
                  <c:v>30.3</c:v>
                </c:pt>
                <c:pt idx="4">
                  <c:v>36.9</c:v>
                </c:pt>
                <c:pt idx="5">
                  <c:v>44.4</c:v>
                </c:pt>
                <c:pt idx="6">
                  <c:v>52.5</c:v>
                </c:pt>
                <c:pt idx="7">
                  <c:v>64.599999999999994</c:v>
                </c:pt>
              </c:numCache>
            </c:numRef>
          </c:yVal>
          <c:smooth val="0"/>
        </c:ser>
        <c:ser>
          <c:idx val="2"/>
          <c:order val="2"/>
          <c:tx>
            <c:v>Lower 95 percent Prediction Interval</c:v>
          </c:tx>
          <c:spPr>
            <a:ln w="25400">
              <a:solidFill>
                <a:schemeClr val="tx1"/>
              </a:solidFill>
              <a:prstDash val="lgDash"/>
            </a:ln>
          </c:spPr>
          <c:marker>
            <c:symbol val="none"/>
          </c:marker>
          <c:xVal>
            <c:numRef>
              <c:f>'Region 3'!$A$16:$A$23</c:f>
              <c:numCache>
                <c:formatCode>General</c:formatCode>
                <c:ptCount val="8"/>
                <c:pt idx="0">
                  <c:v>50</c:v>
                </c:pt>
                <c:pt idx="1">
                  <c:v>20</c:v>
                </c:pt>
                <c:pt idx="2">
                  <c:v>10</c:v>
                </c:pt>
                <c:pt idx="3">
                  <c:v>4</c:v>
                </c:pt>
                <c:pt idx="4">
                  <c:v>2</c:v>
                </c:pt>
                <c:pt idx="5">
                  <c:v>1</c:v>
                </c:pt>
                <c:pt idx="6">
                  <c:v>0.5</c:v>
                </c:pt>
                <c:pt idx="7">
                  <c:v>0.2</c:v>
                </c:pt>
              </c:numCache>
            </c:numRef>
          </c:xVal>
          <c:yVal>
            <c:numRef>
              <c:f>'Region 3'!$C$16:$C$23</c:f>
              <c:numCache>
                <c:formatCode>#,##0</c:formatCode>
                <c:ptCount val="8"/>
                <c:pt idx="0">
                  <c:v>3.99</c:v>
                </c:pt>
                <c:pt idx="1">
                  <c:v>6.1</c:v>
                </c:pt>
                <c:pt idx="2">
                  <c:v>7.5</c:v>
                </c:pt>
                <c:pt idx="3">
                  <c:v>9.4</c:v>
                </c:pt>
                <c:pt idx="4">
                  <c:v>10.6</c:v>
                </c:pt>
                <c:pt idx="5">
                  <c:v>12</c:v>
                </c:pt>
                <c:pt idx="6">
                  <c:v>13.1</c:v>
                </c:pt>
                <c:pt idx="7">
                  <c:v>14.6</c:v>
                </c:pt>
              </c:numCache>
            </c:numRef>
          </c:yVal>
          <c:smooth val="0"/>
        </c:ser>
        <c:dLbls>
          <c:showLegendKey val="0"/>
          <c:showVal val="0"/>
          <c:showCatName val="0"/>
          <c:showSerName val="0"/>
          <c:showPercent val="0"/>
          <c:showBubbleSize val="0"/>
        </c:dLbls>
        <c:axId val="309742936"/>
        <c:axId val="309743328"/>
      </c:scatterChart>
      <c:valAx>
        <c:axId val="309742936"/>
        <c:scaling>
          <c:logBase val="10"/>
          <c:orientation val="maxMin"/>
        </c:scaling>
        <c:delete val="0"/>
        <c:axPos val="b"/>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Percent</a:t>
                </a:r>
                <a:r>
                  <a:rPr lang="en-US" sz="1200" baseline="0"/>
                  <a:t> chance exceedance</a:t>
                </a:r>
                <a:endParaRPr lang="en-US" sz="1200"/>
              </a:p>
            </c:rich>
          </c:tx>
          <c:layout>
            <c:manualLayout>
              <c:xMode val="edge"/>
              <c:yMode val="edge"/>
              <c:x val="0.35532913736953448"/>
              <c:y val="0.79928944330536367"/>
            </c:manualLayout>
          </c:layout>
          <c:overlay val="0"/>
          <c:spPr>
            <a:noFill/>
            <a:ln w="25400">
              <a:noFill/>
            </a:ln>
          </c:spPr>
        </c:title>
        <c:numFmt formatCode="#,##0.0" sourceLinked="0"/>
        <c:majorTickMark val="in"/>
        <c:minorTickMark val="in"/>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3328"/>
        <c:crossesAt val="1"/>
        <c:crossBetween val="midCat"/>
      </c:valAx>
      <c:valAx>
        <c:axId val="309743328"/>
        <c:scaling>
          <c:logBase val="10"/>
          <c:orientation val="minMax"/>
        </c:scaling>
        <c:delete val="0"/>
        <c:axPos val="r"/>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Flow, in cubic feet per second</a:t>
                </a:r>
              </a:p>
            </c:rich>
          </c:tx>
          <c:layout>
            <c:manualLayout>
              <c:xMode val="edge"/>
              <c:yMode val="edge"/>
              <c:x val="7.4438855678155889E-5"/>
              <c:y val="0.20984740145993785"/>
            </c:manualLayout>
          </c:layout>
          <c:overlay val="0"/>
          <c:spPr>
            <a:noFill/>
            <a:ln w="25400">
              <a:noFill/>
            </a:ln>
          </c:spPr>
        </c:title>
        <c:numFmt formatCode="#,##0" sourceLinked="0"/>
        <c:majorTickMark val="in"/>
        <c:minorTickMark val="in"/>
        <c:tickLblPos val="high"/>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2936"/>
        <c:crossesAt val="100"/>
        <c:crossBetween val="midCat"/>
      </c:valAx>
      <c:spPr>
        <a:noFill/>
        <a:ln w="12700">
          <a:solidFill>
            <a:srgbClr val="808080"/>
          </a:solidFill>
          <a:prstDash val="solid"/>
        </a:ln>
      </c:spPr>
    </c:plotArea>
    <c:legend>
      <c:legendPos val="b"/>
      <c:layout>
        <c:manualLayout>
          <c:xMode val="edge"/>
          <c:yMode val="edge"/>
          <c:x val="0.25810513269174679"/>
          <c:y val="0.85365824150342628"/>
          <c:w val="0.57599992709244674"/>
          <c:h val="0.12871135666300371"/>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'Region 3'!$B$4:$D$4</c:f>
          <c:strCache>
            <c:ptCount val="3"/>
            <c:pt idx="0">
              <c:v>Test urban or small, rural stream in GA, SC, or NC</c:v>
            </c:pt>
          </c:strCache>
        </c:strRef>
      </c:tx>
      <c:layout>
        <c:manualLayout>
          <c:xMode val="edge"/>
          <c:yMode val="edge"/>
          <c:x val="0.1908670622946482"/>
          <c:y val="1.1668573966215174E-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342725640690508"/>
          <c:y val="0.10573088511865852"/>
          <c:w val="0.80372753134133701"/>
          <c:h val="0.63800505933889484"/>
        </c:manualLayout>
      </c:layout>
      <c:scatterChart>
        <c:scatterStyle val="lineMarker"/>
        <c:varyColors val="0"/>
        <c:ser>
          <c:idx val="1"/>
          <c:order val="0"/>
          <c:tx>
            <c:v>Upper 95 Percent Prediction Interval</c:v>
          </c:tx>
          <c:spPr>
            <a:ln w="25400">
              <a:solidFill>
                <a:schemeClr val="tx1"/>
              </a:solidFill>
              <a:prstDash val="lgDash"/>
            </a:ln>
          </c:spPr>
          <c:marker>
            <c:symbol val="none"/>
          </c:marker>
          <c:xVal>
            <c:numRef>
              <c:f>'Region 4'!$A$17:$A$24</c:f>
              <c:numCache>
                <c:formatCode>General</c:formatCode>
                <c:ptCount val="8"/>
                <c:pt idx="0">
                  <c:v>50</c:v>
                </c:pt>
                <c:pt idx="1">
                  <c:v>20</c:v>
                </c:pt>
                <c:pt idx="2">
                  <c:v>10</c:v>
                </c:pt>
                <c:pt idx="3">
                  <c:v>4</c:v>
                </c:pt>
                <c:pt idx="4">
                  <c:v>2</c:v>
                </c:pt>
                <c:pt idx="5">
                  <c:v>1</c:v>
                </c:pt>
                <c:pt idx="6">
                  <c:v>0.5</c:v>
                </c:pt>
                <c:pt idx="7">
                  <c:v>0.2</c:v>
                </c:pt>
              </c:numCache>
            </c:numRef>
          </c:xVal>
          <c:yVal>
            <c:numRef>
              <c:f>'Region 4'!$D$17:$D$24</c:f>
              <c:numCache>
                <c:formatCode>#,##0</c:formatCode>
                <c:ptCount val="8"/>
                <c:pt idx="0">
                  <c:v>327</c:v>
                </c:pt>
                <c:pt idx="1">
                  <c:v>476</c:v>
                </c:pt>
                <c:pt idx="2">
                  <c:v>590</c:v>
                </c:pt>
                <c:pt idx="3">
                  <c:v>767</c:v>
                </c:pt>
                <c:pt idx="4">
                  <c:v>913</c:v>
                </c:pt>
                <c:pt idx="5">
                  <c:v>1080</c:v>
                </c:pt>
                <c:pt idx="6">
                  <c:v>1280</c:v>
                </c:pt>
                <c:pt idx="7">
                  <c:v>1570</c:v>
                </c:pt>
              </c:numCache>
            </c:numRef>
          </c:yVal>
          <c:smooth val="0"/>
        </c:ser>
        <c:ser>
          <c:idx val="0"/>
          <c:order val="1"/>
          <c:tx>
            <c:v>Percent Chance Exceedance Flow</c:v>
          </c:tx>
          <c:spPr>
            <a:ln w="25400">
              <a:solidFill>
                <a:schemeClr val="tx1"/>
              </a:solidFill>
              <a:prstDash val="solid"/>
            </a:ln>
          </c:spPr>
          <c:marker>
            <c:symbol val="circle"/>
            <c:size val="7"/>
            <c:spPr>
              <a:solidFill>
                <a:srgbClr val="000000"/>
              </a:solidFill>
              <a:ln>
                <a:solidFill>
                  <a:srgbClr val="000000"/>
                </a:solidFill>
                <a:prstDash val="solid"/>
              </a:ln>
            </c:spPr>
          </c:marker>
          <c:xVal>
            <c:numRef>
              <c:f>'Region 4'!$A$17:$A$24</c:f>
              <c:numCache>
                <c:formatCode>General</c:formatCode>
                <c:ptCount val="8"/>
                <c:pt idx="0">
                  <c:v>50</c:v>
                </c:pt>
                <c:pt idx="1">
                  <c:v>20</c:v>
                </c:pt>
                <c:pt idx="2">
                  <c:v>10</c:v>
                </c:pt>
                <c:pt idx="3">
                  <c:v>4</c:v>
                </c:pt>
                <c:pt idx="4">
                  <c:v>2</c:v>
                </c:pt>
                <c:pt idx="5">
                  <c:v>1</c:v>
                </c:pt>
                <c:pt idx="6">
                  <c:v>0.5</c:v>
                </c:pt>
                <c:pt idx="7">
                  <c:v>0.2</c:v>
                </c:pt>
              </c:numCache>
            </c:numRef>
          </c:xVal>
          <c:yVal>
            <c:numRef>
              <c:f>'Region 4'!$B$17:$B$24</c:f>
              <c:numCache>
                <c:formatCode>#,##0</c:formatCode>
                <c:ptCount val="8"/>
                <c:pt idx="0">
                  <c:v>147</c:v>
                </c:pt>
                <c:pt idx="1">
                  <c:v>230</c:v>
                </c:pt>
                <c:pt idx="2">
                  <c:v>288</c:v>
                </c:pt>
                <c:pt idx="3">
                  <c:v>362</c:v>
                </c:pt>
                <c:pt idx="4">
                  <c:v>417</c:v>
                </c:pt>
                <c:pt idx="5">
                  <c:v>472</c:v>
                </c:pt>
                <c:pt idx="6">
                  <c:v>527</c:v>
                </c:pt>
                <c:pt idx="7">
                  <c:v>602</c:v>
                </c:pt>
              </c:numCache>
            </c:numRef>
          </c:yVal>
          <c:smooth val="0"/>
        </c:ser>
        <c:ser>
          <c:idx val="2"/>
          <c:order val="2"/>
          <c:tx>
            <c:v>Lower 95 percent Prediction Interval</c:v>
          </c:tx>
          <c:spPr>
            <a:ln w="25400">
              <a:solidFill>
                <a:schemeClr val="tx1"/>
              </a:solidFill>
              <a:prstDash val="lgDash"/>
            </a:ln>
          </c:spPr>
          <c:marker>
            <c:symbol val="none"/>
          </c:marker>
          <c:xVal>
            <c:numRef>
              <c:f>'Region 4'!$A$17:$A$24</c:f>
              <c:numCache>
                <c:formatCode>General</c:formatCode>
                <c:ptCount val="8"/>
                <c:pt idx="0">
                  <c:v>50</c:v>
                </c:pt>
                <c:pt idx="1">
                  <c:v>20</c:v>
                </c:pt>
                <c:pt idx="2">
                  <c:v>10</c:v>
                </c:pt>
                <c:pt idx="3">
                  <c:v>4</c:v>
                </c:pt>
                <c:pt idx="4">
                  <c:v>2</c:v>
                </c:pt>
                <c:pt idx="5">
                  <c:v>1</c:v>
                </c:pt>
                <c:pt idx="6">
                  <c:v>0.5</c:v>
                </c:pt>
                <c:pt idx="7">
                  <c:v>0.2</c:v>
                </c:pt>
              </c:numCache>
            </c:numRef>
          </c:xVal>
          <c:yVal>
            <c:numRef>
              <c:f>'Region 4'!$C$17:$C$24</c:f>
              <c:numCache>
                <c:formatCode>#,##0</c:formatCode>
                <c:ptCount val="8"/>
                <c:pt idx="0">
                  <c:v>66.099999999999994</c:v>
                </c:pt>
                <c:pt idx="1">
                  <c:v>111</c:v>
                </c:pt>
                <c:pt idx="2">
                  <c:v>141</c:v>
                </c:pt>
                <c:pt idx="3">
                  <c:v>171</c:v>
                </c:pt>
                <c:pt idx="4">
                  <c:v>190</c:v>
                </c:pt>
                <c:pt idx="5">
                  <c:v>206</c:v>
                </c:pt>
                <c:pt idx="6">
                  <c:v>218</c:v>
                </c:pt>
                <c:pt idx="7">
                  <c:v>230</c:v>
                </c:pt>
              </c:numCache>
            </c:numRef>
          </c:yVal>
          <c:smooth val="0"/>
        </c:ser>
        <c:dLbls>
          <c:showLegendKey val="0"/>
          <c:showVal val="0"/>
          <c:showCatName val="0"/>
          <c:showSerName val="0"/>
          <c:showPercent val="0"/>
          <c:showBubbleSize val="0"/>
        </c:dLbls>
        <c:axId val="309744112"/>
        <c:axId val="309744504"/>
      </c:scatterChart>
      <c:valAx>
        <c:axId val="309744112"/>
        <c:scaling>
          <c:logBase val="10"/>
          <c:orientation val="maxMin"/>
        </c:scaling>
        <c:delete val="0"/>
        <c:axPos val="b"/>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Percent</a:t>
                </a:r>
                <a:r>
                  <a:rPr lang="en-US" sz="1200" baseline="0"/>
                  <a:t> chance exceedance</a:t>
                </a:r>
                <a:endParaRPr lang="en-US" sz="1200"/>
              </a:p>
            </c:rich>
          </c:tx>
          <c:layout>
            <c:manualLayout>
              <c:xMode val="edge"/>
              <c:yMode val="edge"/>
              <c:x val="0.38140710459798266"/>
              <c:y val="0.80220700178204418"/>
            </c:manualLayout>
          </c:layout>
          <c:overlay val="0"/>
          <c:spPr>
            <a:noFill/>
            <a:ln w="25400">
              <a:noFill/>
            </a:ln>
          </c:spPr>
        </c:title>
        <c:numFmt formatCode="#,##0.0" sourceLinked="0"/>
        <c:majorTickMark val="in"/>
        <c:minorTickMark val="in"/>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4504"/>
        <c:crossesAt val="10"/>
        <c:crossBetween val="midCat"/>
      </c:valAx>
      <c:valAx>
        <c:axId val="309744504"/>
        <c:scaling>
          <c:logBase val="10"/>
          <c:orientation val="minMax"/>
          <c:min val="10"/>
        </c:scaling>
        <c:delete val="0"/>
        <c:axPos val="r"/>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Flow, in cubic feet per second</a:t>
                </a:r>
              </a:p>
            </c:rich>
          </c:tx>
          <c:layout>
            <c:manualLayout>
              <c:xMode val="edge"/>
              <c:yMode val="edge"/>
              <c:x val="6.6278297914148044E-3"/>
              <c:y val="0.21854942752546389"/>
            </c:manualLayout>
          </c:layout>
          <c:overlay val="0"/>
          <c:spPr>
            <a:noFill/>
            <a:ln w="25400">
              <a:noFill/>
            </a:ln>
          </c:spPr>
        </c:title>
        <c:numFmt formatCode="#,##0" sourceLinked="0"/>
        <c:majorTickMark val="in"/>
        <c:minorTickMark val="in"/>
        <c:tickLblPos val="high"/>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4112"/>
        <c:crossesAt val="100"/>
        <c:crossBetween val="midCat"/>
      </c:valAx>
      <c:spPr>
        <a:noFill/>
        <a:ln w="12700">
          <a:solidFill>
            <a:srgbClr val="808080"/>
          </a:solidFill>
          <a:prstDash val="solid"/>
        </a:ln>
      </c:spPr>
    </c:plotArea>
    <c:legend>
      <c:legendPos val="b"/>
      <c:layout>
        <c:manualLayout>
          <c:xMode val="edge"/>
          <c:yMode val="edge"/>
          <c:x val="0.25810513269174679"/>
          <c:y val="0.85365824150342673"/>
          <c:w val="0.57599992709244674"/>
          <c:h val="0.12871135666300371"/>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'Region 5'!$B$4:$D$4</c:f>
          <c:strCache>
            <c:ptCount val="3"/>
            <c:pt idx="0">
              <c:v>Test urban or small rural stream in GA</c:v>
            </c:pt>
          </c:strCache>
        </c:strRef>
      </c:tx>
      <c:layout>
        <c:manualLayout>
          <c:xMode val="edge"/>
          <c:yMode val="edge"/>
          <c:x val="0.19763265577494066"/>
          <c:y val="5.5801558722008782E-3"/>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467405724652118"/>
          <c:y val="0.10573088511865852"/>
          <c:w val="0.81332600856109605"/>
          <c:h val="0.63800505933889373"/>
        </c:manualLayout>
      </c:layout>
      <c:scatterChart>
        <c:scatterStyle val="lineMarker"/>
        <c:varyColors val="0"/>
        <c:ser>
          <c:idx val="1"/>
          <c:order val="0"/>
          <c:tx>
            <c:v>Upper 95 Percent Prediction Interval</c:v>
          </c:tx>
          <c:spPr>
            <a:ln w="25400">
              <a:solidFill>
                <a:schemeClr val="tx1"/>
              </a:solidFill>
              <a:prstDash val="lgDash"/>
            </a:ln>
          </c:spPr>
          <c:marker>
            <c:symbol val="none"/>
          </c:marker>
          <c:xVal>
            <c:numRef>
              <c:f>'Region 5'!$A$16:$A$23</c:f>
              <c:numCache>
                <c:formatCode>General</c:formatCode>
                <c:ptCount val="8"/>
                <c:pt idx="0">
                  <c:v>50</c:v>
                </c:pt>
                <c:pt idx="1">
                  <c:v>20</c:v>
                </c:pt>
                <c:pt idx="2">
                  <c:v>10</c:v>
                </c:pt>
                <c:pt idx="3">
                  <c:v>4</c:v>
                </c:pt>
                <c:pt idx="4">
                  <c:v>2</c:v>
                </c:pt>
                <c:pt idx="5">
                  <c:v>1</c:v>
                </c:pt>
                <c:pt idx="6">
                  <c:v>0.5</c:v>
                </c:pt>
                <c:pt idx="7">
                  <c:v>0.2</c:v>
                </c:pt>
              </c:numCache>
            </c:numRef>
          </c:xVal>
          <c:yVal>
            <c:numRef>
              <c:f>'Region 5'!$D$16:$D$23</c:f>
              <c:numCache>
                <c:formatCode>#,##0</c:formatCode>
                <c:ptCount val="8"/>
                <c:pt idx="0">
                  <c:v>261</c:v>
                </c:pt>
                <c:pt idx="1">
                  <c:v>352</c:v>
                </c:pt>
                <c:pt idx="2">
                  <c:v>455</c:v>
                </c:pt>
                <c:pt idx="3">
                  <c:v>640</c:v>
                </c:pt>
                <c:pt idx="4">
                  <c:v>797</c:v>
                </c:pt>
                <c:pt idx="5">
                  <c:v>1000</c:v>
                </c:pt>
                <c:pt idx="6">
                  <c:v>1240</c:v>
                </c:pt>
                <c:pt idx="7">
                  <c:v>1640</c:v>
                </c:pt>
              </c:numCache>
            </c:numRef>
          </c:yVal>
          <c:smooth val="0"/>
        </c:ser>
        <c:ser>
          <c:idx val="0"/>
          <c:order val="1"/>
          <c:tx>
            <c:v>Percent Chance Exceedance Flow</c:v>
          </c:tx>
          <c:spPr>
            <a:ln w="25400">
              <a:solidFill>
                <a:schemeClr val="tx1"/>
              </a:solidFill>
              <a:prstDash val="solid"/>
            </a:ln>
          </c:spPr>
          <c:marker>
            <c:symbol val="circle"/>
            <c:size val="7"/>
            <c:spPr>
              <a:solidFill>
                <a:srgbClr val="000000"/>
              </a:solidFill>
              <a:ln>
                <a:solidFill>
                  <a:srgbClr val="000000"/>
                </a:solidFill>
                <a:prstDash val="solid"/>
              </a:ln>
            </c:spPr>
          </c:marker>
          <c:xVal>
            <c:numRef>
              <c:f>'Region 5'!$A$16:$A$23</c:f>
              <c:numCache>
                <c:formatCode>General</c:formatCode>
                <c:ptCount val="8"/>
                <c:pt idx="0">
                  <c:v>50</c:v>
                </c:pt>
                <c:pt idx="1">
                  <c:v>20</c:v>
                </c:pt>
                <c:pt idx="2">
                  <c:v>10</c:v>
                </c:pt>
                <c:pt idx="3">
                  <c:v>4</c:v>
                </c:pt>
                <c:pt idx="4">
                  <c:v>2</c:v>
                </c:pt>
                <c:pt idx="5">
                  <c:v>1</c:v>
                </c:pt>
                <c:pt idx="6">
                  <c:v>0.5</c:v>
                </c:pt>
                <c:pt idx="7">
                  <c:v>0.2</c:v>
                </c:pt>
              </c:numCache>
            </c:numRef>
          </c:xVal>
          <c:yVal>
            <c:numRef>
              <c:f>'Region 5'!$B$16:$B$23</c:f>
              <c:numCache>
                <c:formatCode>#,##0</c:formatCode>
                <c:ptCount val="8"/>
                <c:pt idx="0">
                  <c:v>114</c:v>
                </c:pt>
                <c:pt idx="1">
                  <c:v>177</c:v>
                </c:pt>
                <c:pt idx="2">
                  <c:v>230</c:v>
                </c:pt>
                <c:pt idx="3">
                  <c:v>309</c:v>
                </c:pt>
                <c:pt idx="4">
                  <c:v>373</c:v>
                </c:pt>
                <c:pt idx="5">
                  <c:v>441</c:v>
                </c:pt>
                <c:pt idx="6">
                  <c:v>516</c:v>
                </c:pt>
                <c:pt idx="7">
                  <c:v>619</c:v>
                </c:pt>
              </c:numCache>
            </c:numRef>
          </c:yVal>
          <c:smooth val="0"/>
        </c:ser>
        <c:ser>
          <c:idx val="2"/>
          <c:order val="2"/>
          <c:tx>
            <c:v>Lower 95 percent Prediction Interval</c:v>
          </c:tx>
          <c:spPr>
            <a:ln w="25400">
              <a:solidFill>
                <a:schemeClr val="tx1"/>
              </a:solidFill>
              <a:prstDash val="lgDash"/>
            </a:ln>
          </c:spPr>
          <c:marker>
            <c:symbol val="none"/>
          </c:marker>
          <c:xVal>
            <c:numRef>
              <c:f>'Region 5'!$A$16:$A$23</c:f>
              <c:numCache>
                <c:formatCode>General</c:formatCode>
                <c:ptCount val="8"/>
                <c:pt idx="0">
                  <c:v>50</c:v>
                </c:pt>
                <c:pt idx="1">
                  <c:v>20</c:v>
                </c:pt>
                <c:pt idx="2">
                  <c:v>10</c:v>
                </c:pt>
                <c:pt idx="3">
                  <c:v>4</c:v>
                </c:pt>
                <c:pt idx="4">
                  <c:v>2</c:v>
                </c:pt>
                <c:pt idx="5">
                  <c:v>1</c:v>
                </c:pt>
                <c:pt idx="6">
                  <c:v>0.5</c:v>
                </c:pt>
                <c:pt idx="7">
                  <c:v>0.2</c:v>
                </c:pt>
              </c:numCache>
            </c:numRef>
          </c:xVal>
          <c:yVal>
            <c:numRef>
              <c:f>'Region 5'!$C$16:$C$23</c:f>
              <c:numCache>
                <c:formatCode>#,##0</c:formatCode>
                <c:ptCount val="8"/>
                <c:pt idx="0">
                  <c:v>49.9</c:v>
                </c:pt>
                <c:pt idx="1">
                  <c:v>89.1</c:v>
                </c:pt>
                <c:pt idx="2">
                  <c:v>116</c:v>
                </c:pt>
                <c:pt idx="3">
                  <c:v>149</c:v>
                </c:pt>
                <c:pt idx="4">
                  <c:v>175</c:v>
                </c:pt>
                <c:pt idx="5">
                  <c:v>194</c:v>
                </c:pt>
                <c:pt idx="6">
                  <c:v>215</c:v>
                </c:pt>
                <c:pt idx="7">
                  <c:v>233</c:v>
                </c:pt>
              </c:numCache>
            </c:numRef>
          </c:yVal>
          <c:smooth val="0"/>
        </c:ser>
        <c:dLbls>
          <c:showLegendKey val="0"/>
          <c:showVal val="0"/>
          <c:showCatName val="0"/>
          <c:showSerName val="0"/>
          <c:showPercent val="0"/>
          <c:showBubbleSize val="0"/>
        </c:dLbls>
        <c:axId val="309745288"/>
        <c:axId val="309745680"/>
      </c:scatterChart>
      <c:valAx>
        <c:axId val="309745288"/>
        <c:scaling>
          <c:logBase val="10"/>
          <c:orientation val="maxMin"/>
        </c:scaling>
        <c:delete val="0"/>
        <c:axPos val="b"/>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Percent</a:t>
                </a:r>
                <a:r>
                  <a:rPr lang="en-US" sz="1200" baseline="0"/>
                  <a:t> chance exceedance</a:t>
                </a:r>
                <a:endParaRPr lang="en-US" sz="1200"/>
              </a:p>
            </c:rich>
          </c:tx>
          <c:layout>
            <c:manualLayout>
              <c:xMode val="edge"/>
              <c:yMode val="edge"/>
              <c:x val="0.37789227021693106"/>
              <c:y val="0.80512460012520315"/>
            </c:manualLayout>
          </c:layout>
          <c:overlay val="0"/>
          <c:spPr>
            <a:noFill/>
            <a:ln w="25400">
              <a:noFill/>
            </a:ln>
          </c:spPr>
        </c:title>
        <c:numFmt formatCode="#,##0.0" sourceLinked="0"/>
        <c:majorTickMark val="in"/>
        <c:minorTickMark val="in"/>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5680"/>
        <c:crossesAt val="10"/>
        <c:crossBetween val="midCat"/>
      </c:valAx>
      <c:valAx>
        <c:axId val="309745680"/>
        <c:scaling>
          <c:logBase val="10"/>
          <c:orientation val="minMax"/>
          <c:min val="10"/>
        </c:scaling>
        <c:delete val="0"/>
        <c:axPos val="r"/>
        <c:majorGridlines>
          <c:spPr>
            <a:ln w="3175">
              <a:solidFill>
                <a:srgbClr val="00B050"/>
              </a:solidFill>
              <a:prstDash val="solid"/>
            </a:ln>
          </c:spPr>
        </c:majorGridlines>
        <c:minorGridlines>
          <c:spPr>
            <a:ln w="3175">
              <a:solidFill>
                <a:srgbClr val="00B05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Flow, in cubic feet per second</a:t>
                </a:r>
              </a:p>
            </c:rich>
          </c:tx>
          <c:layout>
            <c:manualLayout>
              <c:xMode val="edge"/>
              <c:yMode val="edge"/>
              <c:x val="7.2172977696305998E-3"/>
              <c:y val="0.20692982305001809"/>
            </c:manualLayout>
          </c:layout>
          <c:overlay val="0"/>
          <c:spPr>
            <a:noFill/>
            <a:ln w="25400">
              <a:noFill/>
            </a:ln>
          </c:spPr>
        </c:title>
        <c:numFmt formatCode="#,##0" sourceLinked="0"/>
        <c:majorTickMark val="in"/>
        <c:minorTickMark val="in"/>
        <c:tickLblPos val="high"/>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09745288"/>
        <c:crossesAt val="100"/>
        <c:crossBetween val="midCat"/>
      </c:valAx>
      <c:spPr>
        <a:noFill/>
        <a:ln w="12700">
          <a:solidFill>
            <a:srgbClr val="808080"/>
          </a:solidFill>
          <a:prstDash val="solid"/>
        </a:ln>
      </c:spPr>
    </c:plotArea>
    <c:legend>
      <c:legendPos val="b"/>
      <c:layout>
        <c:manualLayout>
          <c:xMode val="edge"/>
          <c:yMode val="edge"/>
          <c:x val="0.25810513269174679"/>
          <c:y val="0.85365824150342595"/>
          <c:w val="0.57599992709244674"/>
          <c:h val="0.12871135666300371"/>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dLbls>
          <c:showLegendKey val="0"/>
          <c:showVal val="0"/>
          <c:showCatName val="0"/>
          <c:showSerName val="0"/>
          <c:showPercent val="0"/>
          <c:showBubbleSize val="0"/>
        </c:dLbls>
        <c:gapWidth val="150"/>
        <c:axId val="406785440"/>
        <c:axId val="406785832"/>
      </c:barChart>
      <c:catAx>
        <c:axId val="406785440"/>
        <c:scaling>
          <c:orientation val="minMax"/>
        </c:scaling>
        <c:delete val="0"/>
        <c:axPos val="b"/>
        <c:majorTickMark val="out"/>
        <c:minorTickMark val="none"/>
        <c:tickLblPos val="nextTo"/>
        <c:crossAx val="406785832"/>
        <c:crosses val="autoZero"/>
        <c:auto val="1"/>
        <c:lblAlgn val="ctr"/>
        <c:lblOffset val="100"/>
        <c:noMultiLvlLbl val="0"/>
      </c:catAx>
      <c:valAx>
        <c:axId val="406785832"/>
        <c:scaling>
          <c:orientation val="minMax"/>
        </c:scaling>
        <c:delete val="0"/>
        <c:axPos val="l"/>
        <c:majorGridlines/>
        <c:numFmt formatCode="General" sourceLinked="1"/>
        <c:majorTickMark val="out"/>
        <c:minorTickMark val="none"/>
        <c:tickLblPos val="nextTo"/>
        <c:crossAx val="406785440"/>
        <c:crosses val="autoZero"/>
        <c:crossBetween val="between"/>
      </c:valAx>
    </c:plotArea>
    <c:legend>
      <c:legendPos val="r"/>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122" workbookViewId="0" zoomToFit="1"/>
  </sheetViews>
  <sheetProtection password="E44E"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9525</xdr:colOff>
      <xdr:row>2</xdr:row>
      <xdr:rowOff>9525</xdr:rowOff>
    </xdr:from>
    <xdr:to>
      <xdr:col>1</xdr:col>
      <xdr:colOff>1714500</xdr:colOff>
      <xdr:row>5</xdr:row>
      <xdr:rowOff>152400</xdr:rowOff>
    </xdr:to>
    <xdr:pic>
      <xdr:nvPicPr>
        <xdr:cNvPr id="50353" name="Picture 1" descr="USGS"/>
        <xdr:cNvPicPr>
          <a:picLocks noChangeAspect="1" noChangeArrowheads="1"/>
        </xdr:cNvPicPr>
      </xdr:nvPicPr>
      <xdr:blipFill>
        <a:blip xmlns:r="http://schemas.openxmlformats.org/officeDocument/2006/relationships" r:embed="rId1" cstate="print"/>
        <a:srcRect/>
        <a:stretch>
          <a:fillRect/>
        </a:stretch>
      </xdr:blipFill>
      <xdr:spPr bwMode="auto">
        <a:xfrm>
          <a:off x="619125" y="333375"/>
          <a:ext cx="1704975" cy="628650"/>
        </a:xfrm>
        <a:prstGeom prst="rect">
          <a:avLst/>
        </a:prstGeom>
        <a:noFill/>
        <a:ln w="9525">
          <a:noFill/>
          <a:miter lim="800000"/>
          <a:headEnd/>
          <a:tailEnd/>
        </a:ln>
      </xdr:spPr>
    </xdr:pic>
    <xdr:clientData/>
  </xdr:twoCellAnchor>
  <xdr:twoCellAnchor editAs="oneCell">
    <xdr:from>
      <xdr:col>2</xdr:col>
      <xdr:colOff>0</xdr:colOff>
      <xdr:row>0</xdr:row>
      <xdr:rowOff>0</xdr:rowOff>
    </xdr:from>
    <xdr:to>
      <xdr:col>10</xdr:col>
      <xdr:colOff>399391</xdr:colOff>
      <xdr:row>30</xdr:row>
      <xdr:rowOff>75348</xdr:rowOff>
    </xdr:to>
    <xdr:pic>
      <xdr:nvPicPr>
        <xdr:cNvPr id="2" name="Picture 1"/>
        <xdr:cNvPicPr>
          <a:picLocks noChangeAspect="1"/>
        </xdr:cNvPicPr>
      </xdr:nvPicPr>
      <xdr:blipFill>
        <a:blip xmlns:r="http://schemas.openxmlformats.org/officeDocument/2006/relationships" r:embed="rId2"/>
        <a:stretch>
          <a:fillRect/>
        </a:stretch>
      </xdr:blipFill>
      <xdr:spPr>
        <a:xfrm>
          <a:off x="7324725" y="0"/>
          <a:ext cx="5276191" cy="6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95249</xdr:colOff>
      <xdr:row>10</xdr:row>
      <xdr:rowOff>9524</xdr:rowOff>
    </xdr:from>
    <xdr:to>
      <xdr:col>12</xdr:col>
      <xdr:colOff>1628775</xdr:colOff>
      <xdr:row>24</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85726</xdr:colOff>
      <xdr:row>10</xdr:row>
      <xdr:rowOff>0</xdr:rowOff>
    </xdr:from>
    <xdr:to>
      <xdr:col>12</xdr:col>
      <xdr:colOff>1571626</xdr:colOff>
      <xdr:row>25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123826</xdr:colOff>
      <xdr:row>10</xdr:row>
      <xdr:rowOff>0</xdr:rowOff>
    </xdr:from>
    <xdr:to>
      <xdr:col>12</xdr:col>
      <xdr:colOff>1552575</xdr:colOff>
      <xdr:row>24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76201</xdr:colOff>
      <xdr:row>10</xdr:row>
      <xdr:rowOff>0</xdr:rowOff>
    </xdr:from>
    <xdr:to>
      <xdr:col>12</xdr:col>
      <xdr:colOff>1762125</xdr:colOff>
      <xdr:row>25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0.00586</cdr:x>
      <cdr:y>0</cdr:y>
    </cdr:from>
    <cdr:to>
      <cdr:x>0.90381</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81767" cy="6295430"/>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33"/>
  <sheetViews>
    <sheetView topLeftCell="A10" workbookViewId="0">
      <selection activeCell="L1" sqref="L1"/>
    </sheetView>
  </sheetViews>
  <sheetFormatPr defaultColWidth="9.140625" defaultRowHeight="12.75"/>
  <cols>
    <col min="1" max="1" width="9.140625" style="20"/>
    <col min="2" max="2" width="100.7109375" style="20" customWidth="1"/>
    <col min="3" max="4" width="9.140625" style="20"/>
    <col min="5" max="6" width="9.140625" style="20" customWidth="1"/>
    <col min="7" max="16384" width="9.140625" style="20"/>
  </cols>
  <sheetData>
    <row r="8" spans="2:2" ht="25.5">
      <c r="B8" s="339" t="s">
        <v>102</v>
      </c>
    </row>
    <row r="9" spans="2:2">
      <c r="B9" s="19" t="s">
        <v>101</v>
      </c>
    </row>
    <row r="10" spans="2:2">
      <c r="B10" s="19"/>
    </row>
    <row r="12" spans="2:2" ht="65.25" customHeight="1">
      <c r="B12" s="337" t="s">
        <v>103</v>
      </c>
    </row>
    <row r="14" spans="2:2" ht="49.5" customHeight="1">
      <c r="B14" s="326" t="s">
        <v>73</v>
      </c>
    </row>
    <row r="15" spans="2:2">
      <c r="B15" s="21"/>
    </row>
    <row r="16" spans="2:2" ht="12.75" customHeight="1">
      <c r="B16" s="21" t="s">
        <v>67</v>
      </c>
    </row>
    <row r="17" spans="2:2">
      <c r="B17" s="21"/>
    </row>
    <row r="18" spans="2:2">
      <c r="B18" s="321" t="s">
        <v>68</v>
      </c>
    </row>
    <row r="19" spans="2:2">
      <c r="B19" s="321" t="s">
        <v>69</v>
      </c>
    </row>
    <row r="20" spans="2:2">
      <c r="B20" s="321" t="s">
        <v>70</v>
      </c>
    </row>
    <row r="21" spans="2:2">
      <c r="B21" s="321" t="s">
        <v>71</v>
      </c>
    </row>
    <row r="23" spans="2:2" s="23" customFormat="1" ht="30.75" customHeight="1">
      <c r="B23" s="340" t="s">
        <v>74</v>
      </c>
    </row>
    <row r="24" spans="2:2" s="23" customFormat="1" ht="15.75" customHeight="1">
      <c r="B24" s="22"/>
    </row>
    <row r="25" spans="2:2" ht="38.25" customHeight="1">
      <c r="B25" s="327" t="s">
        <v>72</v>
      </c>
    </row>
    <row r="28" spans="2:2">
      <c r="B28" s="6" t="s">
        <v>29</v>
      </c>
    </row>
    <row r="30" spans="2:2">
      <c r="B30" s="338" t="s">
        <v>108</v>
      </c>
    </row>
    <row r="31" spans="2:2" ht="30" customHeight="1">
      <c r="B31" s="410" t="s">
        <v>109</v>
      </c>
    </row>
    <row r="32" spans="2:2">
      <c r="B32" s="18"/>
    </row>
    <row r="33" spans="2:2">
      <c r="B33" s="18"/>
    </row>
  </sheetData>
  <sheetProtection password="E44E"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workbookViewId="0">
      <selection activeCell="B36" sqref="B36"/>
    </sheetView>
  </sheetViews>
  <sheetFormatPr defaultColWidth="8.85546875" defaultRowHeight="12.75"/>
  <cols>
    <col min="1" max="1" width="35" style="41" customWidth="1"/>
    <col min="2" max="2" width="13.42578125" style="41" customWidth="1"/>
    <col min="3" max="3" width="20.7109375" style="171" customWidth="1"/>
    <col min="4" max="4" width="13.42578125" style="41" customWidth="1"/>
    <col min="5" max="5" width="9.42578125" style="41" customWidth="1"/>
    <col min="6" max="6" width="10.28515625" style="41" customWidth="1"/>
    <col min="7" max="8" width="9.42578125" style="41" customWidth="1"/>
    <col min="9" max="10" width="8.85546875" style="41"/>
    <col min="11" max="11" width="27.7109375" style="41" customWidth="1"/>
    <col min="12" max="12" width="8.42578125" style="41" customWidth="1"/>
    <col min="13" max="14" width="35.7109375" style="41" customWidth="1"/>
    <col min="15" max="15" width="8.85546875" style="41" customWidth="1"/>
    <col min="16" max="19" width="8.85546875" style="41"/>
    <col min="20" max="20" width="16.7109375" style="41" customWidth="1"/>
    <col min="21" max="21" width="8.7109375" style="82" customWidth="1"/>
    <col min="22" max="29" width="8.7109375" style="41" customWidth="1"/>
    <col min="30" max="35" width="8.85546875" style="41"/>
    <col min="36" max="37" width="8.5703125" style="41" bestFit="1" customWidth="1"/>
    <col min="38" max="40" width="8.85546875" style="41"/>
    <col min="41" max="41" width="14.85546875" style="41" customWidth="1"/>
    <col min="42" max="16384" width="8.85546875" style="41"/>
  </cols>
  <sheetData>
    <row r="1" spans="1:37">
      <c r="A1" s="39" t="s">
        <v>58</v>
      </c>
      <c r="U1" s="81"/>
      <c r="V1" s="25"/>
      <c r="W1" s="25"/>
      <c r="X1" s="25"/>
      <c r="Y1" s="25"/>
      <c r="Z1" s="25"/>
      <c r="AA1" s="48"/>
      <c r="AB1" s="25"/>
      <c r="AC1" s="25"/>
      <c r="AD1" s="25"/>
      <c r="AE1" s="197"/>
      <c r="AF1" s="197"/>
      <c r="AG1" s="197"/>
      <c r="AH1" s="197"/>
      <c r="AI1" s="197"/>
      <c r="AJ1" s="80"/>
      <c r="AK1" s="80"/>
    </row>
    <row r="2" spans="1:37">
      <c r="U2" s="81"/>
      <c r="V2" s="25"/>
      <c r="W2" s="25"/>
      <c r="X2" s="25"/>
      <c r="Y2" s="25"/>
      <c r="Z2" s="25"/>
      <c r="AA2" s="48"/>
      <c r="AB2" s="25"/>
      <c r="AC2" s="25"/>
      <c r="AD2" s="25"/>
      <c r="AE2" s="197"/>
      <c r="AF2" s="197"/>
      <c r="AG2" s="197"/>
      <c r="AH2" s="197"/>
      <c r="AI2" s="197"/>
      <c r="AJ2" s="80"/>
      <c r="AK2" s="80"/>
    </row>
    <row r="3" spans="1:37">
      <c r="U3" s="81"/>
      <c r="V3" s="25"/>
      <c r="W3" s="25"/>
      <c r="X3" s="25"/>
      <c r="Y3" s="25"/>
      <c r="Z3" s="25"/>
      <c r="AA3" s="48"/>
      <c r="AB3" s="25"/>
      <c r="AC3" s="25"/>
      <c r="AD3" s="25"/>
      <c r="AE3" s="197"/>
      <c r="AF3" s="197"/>
      <c r="AG3" s="197"/>
      <c r="AH3" s="197"/>
      <c r="AI3" s="197"/>
      <c r="AJ3" s="80"/>
      <c r="AK3" s="80"/>
    </row>
    <row r="4" spans="1:37">
      <c r="U4" s="81"/>
      <c r="V4" s="25"/>
      <c r="W4" s="25"/>
      <c r="X4" s="25"/>
      <c r="Y4" s="25"/>
      <c r="Z4" s="25"/>
      <c r="AA4" s="48"/>
      <c r="AB4" s="25"/>
      <c r="AC4" s="25"/>
      <c r="AD4" s="25"/>
      <c r="AE4" s="197"/>
      <c r="AF4" s="197"/>
      <c r="AG4" s="197"/>
      <c r="AH4" s="197"/>
      <c r="AI4" s="197"/>
      <c r="AJ4" s="80"/>
      <c r="AK4" s="80"/>
    </row>
    <row r="5" spans="1:37">
      <c r="A5" s="39" t="s">
        <v>35</v>
      </c>
      <c r="U5" s="81"/>
      <c r="V5" s="25"/>
      <c r="W5" s="25"/>
      <c r="X5" s="25"/>
      <c r="Y5" s="25"/>
      <c r="Z5" s="25"/>
      <c r="AA5" s="48"/>
      <c r="AB5" s="25"/>
      <c r="AC5" s="25"/>
      <c r="AD5" s="25"/>
      <c r="AE5" s="25"/>
      <c r="AF5" s="25"/>
      <c r="AG5" s="25"/>
      <c r="AH5" s="25"/>
      <c r="AI5" s="25"/>
      <c r="AJ5" s="25"/>
      <c r="AK5" s="25"/>
    </row>
    <row r="6" spans="1:37">
      <c r="U6" s="81"/>
      <c r="V6" s="25"/>
      <c r="W6" s="25"/>
      <c r="X6" s="25"/>
      <c r="Y6" s="25"/>
      <c r="Z6" s="25"/>
      <c r="AA6" s="48"/>
      <c r="AB6" s="25"/>
      <c r="AC6" s="25"/>
      <c r="AD6" s="25"/>
      <c r="AE6" s="25"/>
      <c r="AF6" s="25"/>
      <c r="AG6" s="25"/>
      <c r="AH6" s="25"/>
      <c r="AI6" s="25"/>
      <c r="AJ6" s="25"/>
      <c r="AK6" s="25"/>
    </row>
    <row r="7" spans="1:37" ht="45" customHeight="1">
      <c r="A7" s="104" t="s">
        <v>14</v>
      </c>
      <c r="B7" s="103" t="s">
        <v>96</v>
      </c>
      <c r="C7" s="105" t="s">
        <v>42</v>
      </c>
      <c r="D7" s="456" t="s">
        <v>32</v>
      </c>
      <c r="E7" s="457"/>
      <c r="F7" s="48"/>
      <c r="G7" s="48"/>
      <c r="H7" s="25"/>
      <c r="I7" s="25"/>
      <c r="J7" s="25"/>
      <c r="K7" s="25"/>
      <c r="L7" s="25"/>
      <c r="M7" s="25"/>
      <c r="N7" s="25"/>
      <c r="O7" s="25"/>
      <c r="P7" s="25"/>
      <c r="T7" s="82"/>
      <c r="U7" s="41"/>
      <c r="AC7" s="25"/>
      <c r="AD7" s="25"/>
      <c r="AE7" s="25"/>
      <c r="AF7" s="25"/>
      <c r="AG7" s="25"/>
      <c r="AH7" s="25"/>
      <c r="AI7" s="25"/>
      <c r="AJ7" s="25"/>
    </row>
    <row r="8" spans="1:37" ht="15" customHeight="1" thickBot="1">
      <c r="A8" s="118">
        <v>50</v>
      </c>
      <c r="B8" s="342">
        <v>2.04</v>
      </c>
      <c r="C8" s="172">
        <v>2.7746848717056551E-2</v>
      </c>
      <c r="D8" s="226">
        <v>2.6207838000000001E-3</v>
      </c>
      <c r="E8" s="227">
        <v>-8.9503526999999998E-4</v>
      </c>
      <c r="F8" s="48"/>
      <c r="G8" s="48"/>
      <c r="H8" s="25"/>
      <c r="I8" s="25"/>
      <c r="J8" s="25"/>
      <c r="K8" s="25"/>
      <c r="L8" s="25"/>
      <c r="M8" s="25"/>
      <c r="N8" s="25"/>
      <c r="O8" s="25"/>
      <c r="P8" s="25"/>
      <c r="T8" s="82"/>
      <c r="U8" s="41"/>
      <c r="AC8" s="25"/>
      <c r="AD8" s="25"/>
      <c r="AE8" s="25"/>
      <c r="AF8" s="25"/>
      <c r="AG8" s="25"/>
      <c r="AH8" s="25"/>
      <c r="AI8" s="25"/>
      <c r="AJ8" s="25"/>
    </row>
    <row r="9" spans="1:37" ht="15" customHeight="1" thickTop="1" thickBot="1">
      <c r="A9" s="119"/>
      <c r="B9" s="343"/>
      <c r="C9" s="127"/>
      <c r="D9" s="228">
        <v>-8.9503526999999998E-4</v>
      </c>
      <c r="E9" s="229">
        <v>8.4565180000000005E-4</v>
      </c>
      <c r="F9" s="48"/>
      <c r="G9" s="48"/>
      <c r="H9" s="25"/>
      <c r="I9" s="25"/>
      <c r="J9" s="25"/>
      <c r="K9" s="25"/>
      <c r="L9" s="25"/>
      <c r="M9" s="442" t="s">
        <v>43</v>
      </c>
      <c r="N9" s="443"/>
      <c r="O9" s="25"/>
      <c r="P9" s="25"/>
      <c r="T9" s="49" t="s">
        <v>34</v>
      </c>
      <c r="U9" s="25"/>
      <c r="V9" s="25"/>
      <c r="W9" s="25"/>
      <c r="X9" s="25"/>
      <c r="Y9" s="25"/>
      <c r="Z9" s="25"/>
      <c r="AA9" s="25"/>
      <c r="AB9" s="25"/>
      <c r="AC9" s="25"/>
      <c r="AD9" s="25"/>
      <c r="AE9" s="25"/>
      <c r="AF9" s="25"/>
      <c r="AG9" s="25"/>
      <c r="AH9" s="25"/>
      <c r="AI9" s="25"/>
      <c r="AJ9" s="25"/>
    </row>
    <row r="10" spans="1:37" ht="15" customHeight="1" thickTop="1">
      <c r="A10" s="119"/>
      <c r="B10" s="343"/>
      <c r="C10" s="127"/>
      <c r="D10" s="173"/>
      <c r="E10" s="230"/>
      <c r="F10" s="48"/>
      <c r="G10" s="48"/>
      <c r="H10" s="25"/>
      <c r="I10" s="25"/>
      <c r="J10" s="25"/>
      <c r="K10" s="25"/>
      <c r="L10" s="25"/>
      <c r="M10" s="26"/>
      <c r="N10" s="24" t="s">
        <v>54</v>
      </c>
      <c r="O10" s="25"/>
      <c r="P10" s="25"/>
      <c r="T10" s="49"/>
      <c r="U10" s="25"/>
      <c r="V10" s="25"/>
      <c r="W10" s="25"/>
      <c r="X10" s="25"/>
      <c r="Y10" s="25"/>
      <c r="Z10" s="25"/>
      <c r="AA10" s="25"/>
      <c r="AB10" s="25"/>
      <c r="AC10" s="25"/>
      <c r="AD10" s="25"/>
      <c r="AE10" s="25"/>
      <c r="AF10" s="25"/>
      <c r="AG10" s="25"/>
      <c r="AH10" s="25"/>
      <c r="AI10" s="25"/>
      <c r="AJ10" s="25"/>
    </row>
    <row r="11" spans="1:37" ht="15" customHeight="1" thickBot="1">
      <c r="A11" s="119">
        <v>20</v>
      </c>
      <c r="B11" s="343">
        <v>2.04</v>
      </c>
      <c r="C11" s="172">
        <v>1.8365669821568557E-2</v>
      </c>
      <c r="D11" s="228">
        <v>2.4894945999999999E-3</v>
      </c>
      <c r="E11" s="229">
        <v>-7.0150024999999995E-4</v>
      </c>
      <c r="F11" s="48"/>
      <c r="G11" s="48"/>
      <c r="H11" s="25"/>
      <c r="I11" s="25"/>
      <c r="J11" s="25"/>
      <c r="K11" s="25"/>
      <c r="L11" s="25"/>
      <c r="M11" s="27">
        <v>1</v>
      </c>
      <c r="N11" s="24">
        <f>LOG($B$35)</f>
        <v>-0.3010299956639812</v>
      </c>
      <c r="O11" s="25"/>
      <c r="P11" s="25"/>
      <c r="T11" s="81"/>
      <c r="U11" s="25"/>
      <c r="V11" s="25"/>
      <c r="W11" s="25"/>
      <c r="X11" s="25"/>
      <c r="Y11" s="25"/>
      <c r="Z11" s="25"/>
      <c r="AA11" s="25"/>
      <c r="AB11" s="25"/>
      <c r="AC11" s="25"/>
      <c r="AD11" s="25"/>
      <c r="AE11" s="25"/>
      <c r="AF11" s="25"/>
      <c r="AG11" s="25"/>
      <c r="AH11" s="25"/>
      <c r="AI11" s="25"/>
      <c r="AJ11" s="25"/>
    </row>
    <row r="12" spans="1:37" ht="15" customHeight="1" thickTop="1" thickBot="1">
      <c r="A12" s="119"/>
      <c r="B12" s="119"/>
      <c r="C12" s="127"/>
      <c r="D12" s="228">
        <v>-7.0150024999999995E-4</v>
      </c>
      <c r="E12" s="229">
        <v>6.4574695999999995E-4</v>
      </c>
      <c r="F12" s="48"/>
      <c r="G12" s="48"/>
      <c r="H12" s="25"/>
      <c r="I12" s="25"/>
      <c r="J12" s="25"/>
      <c r="K12" s="25"/>
      <c r="L12" s="28"/>
      <c r="M12" s="25"/>
      <c r="N12" s="25"/>
      <c r="O12" s="25"/>
      <c r="P12" s="25"/>
      <c r="T12" s="81"/>
      <c r="U12" s="2" t="s">
        <v>15</v>
      </c>
      <c r="V12" s="2" t="s">
        <v>16</v>
      </c>
      <c r="W12" s="2" t="s">
        <v>17</v>
      </c>
      <c r="X12" s="2" t="s">
        <v>18</v>
      </c>
      <c r="Y12" s="2" t="s">
        <v>19</v>
      </c>
      <c r="Z12" s="2" t="s">
        <v>20</v>
      </c>
      <c r="AA12" s="2" t="s">
        <v>21</v>
      </c>
      <c r="AB12" s="2" t="s">
        <v>22</v>
      </c>
      <c r="AC12" s="25"/>
      <c r="AD12" s="25"/>
      <c r="AE12" s="25"/>
      <c r="AF12" s="25"/>
      <c r="AG12" s="25"/>
      <c r="AH12" s="25"/>
      <c r="AI12" s="25"/>
      <c r="AJ12" s="25"/>
    </row>
    <row r="13" spans="1:37" ht="15" customHeight="1" thickTop="1" thickBot="1">
      <c r="A13" s="119"/>
      <c r="B13" s="119"/>
      <c r="C13" s="127"/>
      <c r="D13" s="120"/>
      <c r="E13" s="121"/>
      <c r="F13" s="48"/>
      <c r="G13" s="48"/>
      <c r="H13" s="25"/>
      <c r="I13" s="25"/>
      <c r="J13" s="25"/>
      <c r="K13" s="442" t="s">
        <v>44</v>
      </c>
      <c r="L13" s="445"/>
      <c r="M13" s="25" t="s">
        <v>45</v>
      </c>
      <c r="N13" s="25"/>
      <c r="O13" s="25"/>
      <c r="P13" s="25"/>
      <c r="T13" s="33" t="s">
        <v>55</v>
      </c>
      <c r="U13" s="158">
        <v>0.53700000000000003</v>
      </c>
      <c r="V13" s="159">
        <v>0.58299999999999996</v>
      </c>
      <c r="W13" s="170">
        <v>0.6</v>
      </c>
      <c r="X13" s="160">
        <v>0.61499999999999999</v>
      </c>
      <c r="Y13" s="161">
        <v>0.624</v>
      </c>
      <c r="Z13" s="198">
        <v>0.63200000000000001</v>
      </c>
      <c r="AA13" s="199">
        <v>0.63900000000000001</v>
      </c>
      <c r="AB13" s="200">
        <v>0.64900000000000002</v>
      </c>
      <c r="AC13" s="25"/>
      <c r="AD13" s="25"/>
      <c r="AE13" s="25"/>
      <c r="AF13" s="25"/>
      <c r="AG13" s="25"/>
      <c r="AH13" s="25"/>
      <c r="AI13" s="25"/>
      <c r="AJ13" s="25"/>
    </row>
    <row r="14" spans="1:37" ht="15" customHeight="1" thickTop="1" thickBot="1">
      <c r="A14" s="119">
        <v>10</v>
      </c>
      <c r="B14" s="343">
        <v>2.04</v>
      </c>
      <c r="C14" s="172">
        <v>1.7670969559451397E-2</v>
      </c>
      <c r="D14" s="228">
        <v>2.8850842000000001E-3</v>
      </c>
      <c r="E14" s="229">
        <v>-7.7659287999999995E-4</v>
      </c>
      <c r="G14" s="48"/>
      <c r="H14" s="25"/>
      <c r="I14" s="25"/>
      <c r="J14" s="25"/>
      <c r="K14" s="26"/>
      <c r="L14" s="29">
        <v>1</v>
      </c>
      <c r="M14" s="25"/>
      <c r="N14" s="25"/>
      <c r="O14" s="25"/>
      <c r="P14" s="25"/>
      <c r="T14" s="34" t="s">
        <v>33</v>
      </c>
      <c r="U14" s="162">
        <v>2.218</v>
      </c>
      <c r="V14" s="163">
        <v>2.423</v>
      </c>
      <c r="W14" s="170">
        <v>2.5430000000000001</v>
      </c>
      <c r="X14" s="164">
        <v>2.6749999999999998</v>
      </c>
      <c r="Y14" s="165">
        <v>2.7589999999999999</v>
      </c>
      <c r="Z14" s="201">
        <v>2.835</v>
      </c>
      <c r="AA14" s="202">
        <v>2.9049999999999998</v>
      </c>
      <c r="AB14" s="203">
        <v>2.9870000000000001</v>
      </c>
      <c r="AC14" s="25"/>
      <c r="AD14" s="25"/>
      <c r="AE14" s="25"/>
      <c r="AF14" s="25"/>
      <c r="AG14" s="25"/>
      <c r="AH14" s="25"/>
      <c r="AI14" s="25"/>
      <c r="AJ14" s="25"/>
    </row>
    <row r="15" spans="1:37" ht="15" customHeight="1" thickTop="1" thickBot="1">
      <c r="A15" s="119"/>
      <c r="B15" s="119"/>
      <c r="C15" s="127"/>
      <c r="D15" s="228">
        <v>-7.7659287999999995E-4</v>
      </c>
      <c r="E15" s="229">
        <v>6.9514800999999999E-4</v>
      </c>
      <c r="F15" s="48"/>
      <c r="G15" s="48"/>
      <c r="H15" s="25"/>
      <c r="I15" s="25"/>
      <c r="J15" s="25"/>
      <c r="K15" s="24" t="s">
        <v>54</v>
      </c>
      <c r="L15" s="24">
        <f>$N$11</f>
        <v>-0.3010299956639812</v>
      </c>
      <c r="M15" s="25"/>
      <c r="N15" s="25"/>
      <c r="O15" s="25"/>
      <c r="P15" s="25"/>
      <c r="T15" s="34"/>
      <c r="U15" s="166"/>
      <c r="V15" s="167"/>
      <c r="W15" s="163"/>
      <c r="X15" s="168"/>
      <c r="Y15" s="169"/>
      <c r="Z15" s="204"/>
      <c r="AA15" s="205"/>
      <c r="AB15" s="206"/>
      <c r="AC15" s="25"/>
      <c r="AD15" s="25"/>
      <c r="AE15" s="25"/>
      <c r="AF15" s="25"/>
      <c r="AG15" s="25"/>
      <c r="AH15" s="25"/>
      <c r="AI15" s="25"/>
      <c r="AJ15" s="25"/>
    </row>
    <row r="16" spans="1:37" ht="15" customHeight="1" thickTop="1" thickBot="1">
      <c r="A16" s="119"/>
      <c r="B16" s="119"/>
      <c r="C16" s="127"/>
      <c r="D16" s="174"/>
      <c r="E16" s="231"/>
      <c r="F16" s="48"/>
      <c r="G16" s="48"/>
      <c r="H16" s="25"/>
      <c r="I16" s="25"/>
      <c r="J16" s="25"/>
      <c r="K16" s="320"/>
      <c r="L16" s="320"/>
      <c r="M16" s="25"/>
      <c r="N16" s="25"/>
      <c r="O16" s="25"/>
      <c r="P16" s="25"/>
      <c r="T16" s="34"/>
      <c r="U16" s="166"/>
      <c r="V16" s="167"/>
      <c r="W16" s="163"/>
      <c r="X16" s="168"/>
      <c r="Y16" s="169"/>
      <c r="Z16" s="204"/>
      <c r="AA16" s="205"/>
      <c r="AB16" s="206"/>
      <c r="AC16" s="25"/>
      <c r="AD16" s="25"/>
      <c r="AE16" s="25"/>
      <c r="AF16" s="25"/>
      <c r="AG16" s="25"/>
      <c r="AH16" s="25"/>
      <c r="AI16" s="25"/>
      <c r="AJ16" s="25"/>
    </row>
    <row r="17" spans="1:36" ht="15" customHeight="1" thickTop="1" thickBot="1">
      <c r="A17" s="119">
        <v>4</v>
      </c>
      <c r="B17" s="343">
        <v>2.04</v>
      </c>
      <c r="C17" s="172">
        <v>1.9082909154561113E-2</v>
      </c>
      <c r="D17" s="228">
        <v>3.5671418000000001E-3</v>
      </c>
      <c r="E17" s="229">
        <v>-9.4943423999999999E-4</v>
      </c>
      <c r="F17" s="48"/>
      <c r="G17" s="48"/>
      <c r="H17" s="25"/>
      <c r="I17" s="25"/>
      <c r="J17" s="25"/>
      <c r="K17" s="25"/>
      <c r="L17" s="25"/>
      <c r="M17" s="25"/>
      <c r="N17" s="25"/>
      <c r="O17" s="25"/>
      <c r="P17" s="25"/>
      <c r="T17" s="34"/>
      <c r="U17" s="166"/>
      <c r="V17" s="167"/>
      <c r="W17" s="163" t="s">
        <v>57</v>
      </c>
      <c r="X17" s="168"/>
      <c r="Y17" s="169"/>
      <c r="Z17" s="204"/>
      <c r="AA17" s="205"/>
      <c r="AB17" s="206"/>
      <c r="AC17" s="25"/>
      <c r="AD17" s="25"/>
      <c r="AE17" s="25"/>
      <c r="AF17" s="25"/>
      <c r="AG17" s="25"/>
      <c r="AH17" s="25"/>
      <c r="AI17" s="25"/>
      <c r="AJ17" s="25"/>
    </row>
    <row r="18" spans="1:36" ht="15" customHeight="1" thickTop="1" thickBot="1">
      <c r="A18" s="119"/>
      <c r="B18" s="119"/>
      <c r="C18" s="127"/>
      <c r="D18" s="228">
        <v>-9.4943423999999999E-4</v>
      </c>
      <c r="E18" s="229">
        <v>8.3566957000000004E-4</v>
      </c>
      <c r="F18" s="48"/>
      <c r="G18" s="48"/>
      <c r="H18" s="25"/>
      <c r="I18" s="25"/>
      <c r="J18" s="25"/>
      <c r="K18" s="25"/>
      <c r="L18" s="25"/>
      <c r="M18" s="25"/>
      <c r="N18" s="25"/>
      <c r="O18" s="25"/>
      <c r="P18" s="25"/>
      <c r="T18" s="34"/>
      <c r="U18" s="207"/>
      <c r="V18" s="208"/>
      <c r="W18" s="209"/>
      <c r="X18" s="210"/>
      <c r="Y18" s="211"/>
      <c r="Z18" s="212"/>
      <c r="AA18" s="213"/>
      <c r="AB18" s="214"/>
      <c r="AC18" s="25"/>
      <c r="AD18" s="25"/>
      <c r="AE18" s="25"/>
      <c r="AF18" s="25"/>
      <c r="AG18" s="25"/>
      <c r="AH18" s="25"/>
      <c r="AI18" s="25"/>
      <c r="AJ18" s="25"/>
    </row>
    <row r="19" spans="1:36" ht="15" customHeight="1" thickTop="1" thickBot="1">
      <c r="A19" s="119"/>
      <c r="B19" s="119"/>
      <c r="C19" s="127"/>
      <c r="D19" s="175"/>
      <c r="E19" s="232"/>
      <c r="F19" s="48"/>
      <c r="G19" s="48"/>
      <c r="H19" s="25"/>
      <c r="I19" s="25"/>
      <c r="J19" s="25"/>
      <c r="K19" s="8" t="s">
        <v>14</v>
      </c>
      <c r="L19" s="5"/>
      <c r="M19" s="126" t="s">
        <v>46</v>
      </c>
      <c r="N19" s="125"/>
      <c r="O19" s="2" t="s">
        <v>47</v>
      </c>
      <c r="P19" s="4" t="s">
        <v>48</v>
      </c>
      <c r="T19" s="34"/>
      <c r="U19" s="215"/>
      <c r="V19" s="216"/>
      <c r="W19" s="217"/>
      <c r="X19" s="218"/>
      <c r="Y19" s="219"/>
      <c r="Z19" s="220"/>
      <c r="AA19" s="221"/>
      <c r="AB19" s="222"/>
      <c r="AC19" s="25"/>
      <c r="AD19" s="25"/>
      <c r="AE19" s="25"/>
      <c r="AF19" s="25"/>
      <c r="AG19" s="25"/>
      <c r="AH19" s="25"/>
      <c r="AI19" s="25"/>
      <c r="AJ19" s="25"/>
    </row>
    <row r="20" spans="1:36" ht="15" customHeight="1" thickTop="1">
      <c r="A20" s="119">
        <v>2</v>
      </c>
      <c r="B20" s="343">
        <v>2.04</v>
      </c>
      <c r="C20" s="172">
        <v>2.121071360912867E-2</v>
      </c>
      <c r="D20" s="228">
        <v>4.1706694000000002E-3</v>
      </c>
      <c r="E20" s="229">
        <v>-1.1159742999999999E-3</v>
      </c>
      <c r="F20" s="48"/>
      <c r="G20" s="48"/>
      <c r="H20" s="25"/>
      <c r="I20" s="25"/>
      <c r="J20" s="25"/>
      <c r="K20" s="30">
        <v>50</v>
      </c>
      <c r="L20" s="447"/>
      <c r="M20" s="314">
        <f t="array" ref="M20:N20">MMULT(M11:N11,D8:E9)</f>
        <v>2.8902162634472104E-3</v>
      </c>
      <c r="N20" s="315">
        <v>-1.1496018276872379E-3</v>
      </c>
      <c r="O20" s="58">
        <f t="array" ref="O20">MMULT(M20:N20,L14:L15)</f>
        <v>3.2362808966512045E-3</v>
      </c>
      <c r="P20" s="58">
        <f>(C8+O20)^0.5</f>
        <v>0.17602025341905334</v>
      </c>
      <c r="T20" s="81"/>
      <c r="U20" s="25"/>
      <c r="V20" s="25"/>
      <c r="W20" s="25"/>
      <c r="X20" s="25"/>
      <c r="Y20" s="25"/>
      <c r="Z20" s="25"/>
      <c r="AA20" s="25"/>
      <c r="AB20" s="25"/>
      <c r="AC20" s="25"/>
      <c r="AD20" s="25"/>
      <c r="AE20" s="25"/>
      <c r="AF20" s="25"/>
      <c r="AG20" s="25"/>
      <c r="AH20" s="25"/>
      <c r="AI20" s="25"/>
      <c r="AJ20" s="25"/>
    </row>
    <row r="21" spans="1:36" ht="15" customHeight="1" thickBot="1">
      <c r="A21" s="119"/>
      <c r="B21" s="119"/>
      <c r="C21" s="127"/>
      <c r="D21" s="228">
        <v>-1.1159742999999999E-3</v>
      </c>
      <c r="E21" s="229">
        <v>9.7708042999999998E-4</v>
      </c>
      <c r="F21" s="48"/>
      <c r="G21" s="48"/>
      <c r="H21" s="25"/>
      <c r="I21" s="25"/>
      <c r="J21" s="25"/>
      <c r="K21" s="31">
        <v>20</v>
      </c>
      <c r="L21" s="448"/>
      <c r="M21" s="316">
        <f t="array" ref="M21:N21">MMULT(M11:N11,D11:E12)</f>
        <v>2.7006672172157817E-3</v>
      </c>
      <c r="N21" s="317">
        <v>-8.9588945456882895E-4</v>
      </c>
      <c r="O21" s="67">
        <f t="array" ref="O21">MMULT(M21:N21,L14:L15)</f>
        <v>2.9703568158400426E-3</v>
      </c>
      <c r="P21" s="67">
        <f>(C11+O21)^0.5</f>
        <v>0.14606856827328937</v>
      </c>
      <c r="T21" s="81"/>
      <c r="U21" s="25"/>
      <c r="V21" s="25"/>
      <c r="W21" s="25"/>
      <c r="X21" s="25"/>
      <c r="Y21" s="25"/>
      <c r="Z21" s="25"/>
      <c r="AA21" s="25"/>
      <c r="AB21" s="25"/>
      <c r="AC21" s="25"/>
      <c r="AD21" s="25"/>
      <c r="AE21" s="25"/>
      <c r="AF21" s="25"/>
      <c r="AG21" s="25"/>
      <c r="AH21" s="25"/>
      <c r="AI21" s="25"/>
      <c r="AJ21" s="25"/>
    </row>
    <row r="22" spans="1:36" ht="15" customHeight="1" thickTop="1" thickBot="1">
      <c r="A22" s="119"/>
      <c r="B22" s="119"/>
      <c r="C22" s="127"/>
      <c r="D22" s="120"/>
      <c r="E22" s="121"/>
      <c r="F22" s="48"/>
      <c r="G22" s="48"/>
      <c r="H22" s="25"/>
      <c r="I22" s="25"/>
      <c r="J22" s="25"/>
      <c r="K22" s="31">
        <v>10</v>
      </c>
      <c r="L22" s="448"/>
      <c r="M22" s="316">
        <f t="array" ref="M22:N22">MMULT(M11:N11,D14:E15)</f>
        <v>3.1188619512990787E-3</v>
      </c>
      <c r="N22" s="317">
        <v>-9.8585328243612513E-4</v>
      </c>
      <c r="O22" s="67">
        <f t="array" ref="O22">MMULT(M22:N22,L14:L15)</f>
        <v>3.4156333606361472E-3</v>
      </c>
      <c r="P22" s="67">
        <f>(C14+O22)^0.5</f>
        <v>0.14521226849026064</v>
      </c>
      <c r="T22" s="35" t="s">
        <v>1</v>
      </c>
      <c r="U22" s="438" t="s">
        <v>2</v>
      </c>
      <c r="V22" s="438"/>
      <c r="W22" s="438"/>
      <c r="X22" s="438"/>
      <c r="Y22" s="438"/>
      <c r="Z22" s="438"/>
      <c r="AA22" s="438"/>
      <c r="AB22" s="438"/>
      <c r="AC22" s="25"/>
      <c r="AD22" s="25"/>
      <c r="AE22" s="25"/>
      <c r="AF22" s="25"/>
      <c r="AG22" s="25"/>
      <c r="AH22" s="25"/>
      <c r="AI22" s="25"/>
      <c r="AJ22" s="25"/>
    </row>
    <row r="23" spans="1:36" ht="15" customHeight="1" thickTop="1">
      <c r="A23" s="119">
        <v>1</v>
      </c>
      <c r="B23" s="343">
        <v>2.04</v>
      </c>
      <c r="C23" s="172">
        <v>2.460620961941732E-2</v>
      </c>
      <c r="D23" s="228">
        <v>4.8983191000000004E-3</v>
      </c>
      <c r="E23" s="229">
        <v>-1.3330173E-3</v>
      </c>
      <c r="F23" s="48"/>
      <c r="G23" s="48"/>
      <c r="H23" s="25"/>
      <c r="I23" s="25"/>
      <c r="J23" s="25"/>
      <c r="K23" s="31">
        <v>4</v>
      </c>
      <c r="L23" s="448"/>
      <c r="M23" s="316">
        <f t="array" ref="M23:N23">MMULT(M11:N11,D17:E18)</f>
        <v>3.8529499851504352E-3</v>
      </c>
      <c r="N23" s="317">
        <v>-1.200995847033621E-3</v>
      </c>
      <c r="O23" s="67">
        <f t="array" ref="O23">MMULT(M24:N24,L14:L15)</f>
        <v>4.9310949858198862E-3</v>
      </c>
      <c r="P23" s="67">
        <f>(C17+O23)^0.5</f>
        <v>0.1549645254255986</v>
      </c>
      <c r="T23" s="157" t="s">
        <v>55</v>
      </c>
      <c r="U23" s="461" t="s">
        <v>3</v>
      </c>
      <c r="V23" s="461"/>
      <c r="W23" s="461"/>
      <c r="X23" s="461"/>
      <c r="Y23" s="461"/>
      <c r="Z23" s="461"/>
      <c r="AA23" s="461"/>
      <c r="AB23" s="462"/>
      <c r="AC23" s="25"/>
      <c r="AD23" s="25"/>
      <c r="AE23" s="25"/>
      <c r="AF23" s="25"/>
      <c r="AG23" s="25"/>
      <c r="AH23" s="25"/>
      <c r="AI23" s="25"/>
      <c r="AJ23" s="25"/>
    </row>
    <row r="24" spans="1:36" ht="15" customHeight="1">
      <c r="A24" s="119"/>
      <c r="B24" s="119"/>
      <c r="C24" s="127"/>
      <c r="D24" s="228">
        <v>-1.3330173E-3</v>
      </c>
      <c r="E24" s="229">
        <v>1.1592563999999999E-3</v>
      </c>
      <c r="F24" s="48"/>
      <c r="G24" s="48"/>
      <c r="H24" s="25"/>
      <c r="I24" s="25"/>
      <c r="J24" s="25"/>
      <c r="K24" s="31">
        <v>2</v>
      </c>
      <c r="L24" s="448"/>
      <c r="M24" s="316">
        <f t="array" ref="M24:N24">MMULT(M11:N11,D20:E21)</f>
        <v>4.5066111386901147E-3</v>
      </c>
      <c r="N24" s="317">
        <v>-1.4101048176062608E-3</v>
      </c>
      <c r="O24" s="67">
        <f t="array" ref="O24">MMULT(M24:N24,L14:L15)</f>
        <v>4.9310949858198862E-3</v>
      </c>
      <c r="P24" s="67">
        <f>(C20+O24)^0.5</f>
        <v>0.16168428679048732</v>
      </c>
      <c r="T24" s="36"/>
      <c r="U24" s="435"/>
      <c r="V24" s="435"/>
      <c r="W24" s="435"/>
      <c r="X24" s="435"/>
      <c r="Y24" s="435"/>
      <c r="Z24" s="435"/>
      <c r="AA24" s="435"/>
      <c r="AB24" s="458"/>
      <c r="AC24" s="25"/>
      <c r="AD24" s="197"/>
      <c r="AE24" s="197"/>
      <c r="AF24" s="197"/>
      <c r="AG24" s="197"/>
      <c r="AH24" s="197"/>
      <c r="AI24" s="80"/>
      <c r="AJ24" s="80"/>
    </row>
    <row r="25" spans="1:36" ht="15" customHeight="1">
      <c r="A25" s="119"/>
      <c r="B25" s="119"/>
      <c r="C25" s="127"/>
      <c r="D25" s="120"/>
      <c r="E25" s="121"/>
      <c r="F25" s="48"/>
      <c r="G25" s="48"/>
      <c r="H25" s="25"/>
      <c r="I25" s="25"/>
      <c r="J25" s="25"/>
      <c r="K25" s="31">
        <v>1</v>
      </c>
      <c r="L25" s="448"/>
      <c r="M25" s="316">
        <f t="array" ref="M25:N25">MMULT(M11:N11,D23:E24)</f>
        <v>5.2995972920390124E-3</v>
      </c>
      <c r="N25" s="317">
        <v>-1.6819882490654425E-3</v>
      </c>
      <c r="O25" s="67">
        <f t="array" ref="O25">MMULT(M25:N25,L14:L15)</f>
        <v>5.8059262073620497E-3</v>
      </c>
      <c r="P25" s="67">
        <f>(C23+O25)^0.5</f>
        <v>0.17439075613913535</v>
      </c>
      <c r="T25" s="36"/>
      <c r="U25" s="435"/>
      <c r="V25" s="435"/>
      <c r="W25" s="435"/>
      <c r="X25" s="435"/>
      <c r="Y25" s="435"/>
      <c r="Z25" s="435"/>
      <c r="AA25" s="435"/>
      <c r="AB25" s="458"/>
      <c r="AC25" s="25"/>
      <c r="AD25" s="197"/>
      <c r="AE25" s="197"/>
      <c r="AF25" s="197"/>
      <c r="AG25" s="197"/>
      <c r="AH25" s="197"/>
      <c r="AI25" s="80"/>
      <c r="AJ25" s="80"/>
    </row>
    <row r="26" spans="1:36" ht="15" customHeight="1">
      <c r="A26" s="119">
        <v>0.5</v>
      </c>
      <c r="B26" s="343">
        <v>2.04</v>
      </c>
      <c r="C26" s="172">
        <v>2.8136793959216373E-2</v>
      </c>
      <c r="D26" s="228">
        <v>5.6488123000000001E-3</v>
      </c>
      <c r="E26" s="229">
        <v>-1.5581172E-3</v>
      </c>
      <c r="F26" s="48"/>
      <c r="G26" s="48"/>
      <c r="H26" s="25"/>
      <c r="I26" s="25"/>
      <c r="J26" s="25"/>
      <c r="K26" s="31">
        <v>0.5</v>
      </c>
      <c r="L26" s="448"/>
      <c r="M26" s="316">
        <f t="array" ref="M26:N26">MMULT(M11:N11,D26:E27)</f>
        <v>6.1178523139599744E-3</v>
      </c>
      <c r="N26" s="317">
        <v>-1.96414004621267E-3</v>
      </c>
      <c r="O26" s="67">
        <f t="array" ref="O26">MMULT(M26:N26,L14:L15)</f>
        <v>6.7091173835548265E-3</v>
      </c>
      <c r="P26" s="67">
        <f>(C26+O26)^0.5</f>
        <v>0.18667059581726095</v>
      </c>
      <c r="T26" s="36"/>
      <c r="U26" s="435"/>
      <c r="V26" s="435"/>
      <c r="W26" s="435"/>
      <c r="X26" s="435"/>
      <c r="Y26" s="435"/>
      <c r="Z26" s="435"/>
      <c r="AA26" s="435"/>
      <c r="AB26" s="458"/>
      <c r="AC26" s="25"/>
      <c r="AD26" s="197"/>
      <c r="AE26" s="197"/>
      <c r="AF26" s="197"/>
      <c r="AG26" s="197"/>
      <c r="AH26" s="197"/>
      <c r="AI26" s="80"/>
      <c r="AJ26" s="80"/>
    </row>
    <row r="27" spans="1:36" ht="15" customHeight="1" thickBot="1">
      <c r="A27" s="119"/>
      <c r="B27" s="119"/>
      <c r="C27" s="127"/>
      <c r="D27" s="228">
        <v>-1.5581172E-3</v>
      </c>
      <c r="E27" s="229">
        <v>1.3487786999999999E-3</v>
      </c>
      <c r="F27" s="48"/>
      <c r="G27" s="48"/>
      <c r="H27" s="25"/>
      <c r="I27" s="25"/>
      <c r="J27" s="25"/>
      <c r="K27" s="32">
        <v>0.2</v>
      </c>
      <c r="L27" s="449"/>
      <c r="M27" s="318">
        <f t="array" ref="M27:N27">MMULT(M11:N11,D29:E30)</f>
        <v>7.4412554682940467E-3</v>
      </c>
      <c r="N27" s="319">
        <v>-2.4474240357191092E-3</v>
      </c>
      <c r="O27" s="76">
        <f t="array" ref="O27">MMULT(M27:N27,L14:L15)</f>
        <v>8.1780035151544934E-3</v>
      </c>
      <c r="P27" s="76">
        <f>(C29+O27)^0.5</f>
        <v>0.20757027832901276</v>
      </c>
      <c r="T27" s="36"/>
      <c r="U27" s="435"/>
      <c r="V27" s="435"/>
      <c r="W27" s="435"/>
      <c r="X27" s="435"/>
      <c r="Y27" s="435"/>
      <c r="Z27" s="435"/>
      <c r="AA27" s="435"/>
      <c r="AB27" s="458"/>
      <c r="AC27" s="25"/>
      <c r="AD27" s="197"/>
      <c r="AE27" s="197"/>
      <c r="AF27" s="197"/>
      <c r="AG27" s="197"/>
      <c r="AH27" s="197"/>
      <c r="AI27" s="80"/>
      <c r="AJ27" s="80"/>
    </row>
    <row r="28" spans="1:36" ht="15" customHeight="1" thickTop="1">
      <c r="A28" s="119"/>
      <c r="B28" s="119"/>
      <c r="C28" s="127"/>
      <c r="D28" s="120"/>
      <c r="E28" s="121"/>
      <c r="F28" s="48"/>
      <c r="G28" s="48"/>
      <c r="H28" s="25"/>
      <c r="I28" s="25"/>
      <c r="J28" s="25"/>
      <c r="K28" s="25"/>
      <c r="L28" s="25"/>
      <c r="M28" s="25"/>
      <c r="N28" s="25"/>
      <c r="O28" s="25"/>
      <c r="P28" s="25"/>
      <c r="T28" s="176"/>
      <c r="U28" s="435"/>
      <c r="V28" s="435"/>
      <c r="W28" s="435"/>
      <c r="X28" s="435"/>
      <c r="Y28" s="435"/>
      <c r="Z28" s="435"/>
      <c r="AA28" s="435"/>
      <c r="AB28" s="458"/>
    </row>
    <row r="29" spans="1:36" ht="15" customHeight="1" thickBot="1">
      <c r="A29" s="119">
        <v>0.2</v>
      </c>
      <c r="B29" s="343">
        <v>2.04</v>
      </c>
      <c r="C29" s="172">
        <v>3.4907416930429334E-2</v>
      </c>
      <c r="D29" s="228">
        <v>6.8557940000000001E-3</v>
      </c>
      <c r="E29" s="229">
        <v>-1.9448609E-3</v>
      </c>
      <c r="F29" s="48"/>
      <c r="G29" s="48"/>
      <c r="H29" s="25"/>
      <c r="I29" s="25"/>
      <c r="J29" s="25"/>
      <c r="K29" s="424" t="s">
        <v>49</v>
      </c>
      <c r="L29" s="424"/>
      <c r="M29" s="424"/>
      <c r="N29" s="424"/>
      <c r="O29" s="424"/>
      <c r="P29" s="424"/>
      <c r="T29" s="177"/>
      <c r="U29" s="459"/>
      <c r="V29" s="459"/>
      <c r="W29" s="459"/>
      <c r="X29" s="459"/>
      <c r="Y29" s="459"/>
      <c r="Z29" s="459"/>
      <c r="AA29" s="459"/>
      <c r="AB29" s="460"/>
    </row>
    <row r="30" spans="1:36" ht="15" customHeight="1" thickTop="1">
      <c r="A30" s="122"/>
      <c r="B30" s="122"/>
      <c r="C30" s="124"/>
      <c r="D30" s="233">
        <v>-1.9448609E-3</v>
      </c>
      <c r="E30" s="234">
        <v>1.6694786000000001E-3</v>
      </c>
      <c r="F30" s="48"/>
      <c r="G30" s="48"/>
      <c r="H30" s="25"/>
      <c r="I30" s="25"/>
      <c r="J30" s="25"/>
      <c r="K30" s="424"/>
      <c r="L30" s="424"/>
      <c r="M30" s="424"/>
      <c r="N30" s="424"/>
      <c r="O30" s="424"/>
      <c r="P30" s="424"/>
      <c r="T30" s="82"/>
      <c r="U30" s="41"/>
    </row>
    <row r="31" spans="1:36" ht="15" customHeight="1">
      <c r="I31" s="25"/>
      <c r="J31" s="25"/>
      <c r="K31" s="424"/>
      <c r="L31" s="424"/>
      <c r="M31" s="424"/>
      <c r="N31" s="424"/>
      <c r="O31" s="424"/>
      <c r="P31" s="424"/>
      <c r="T31" s="82"/>
      <c r="U31" s="41"/>
    </row>
    <row r="32" spans="1:36" ht="15" customHeight="1">
      <c r="I32" s="25"/>
      <c r="J32" s="25"/>
      <c r="K32" s="424"/>
      <c r="L32" s="424"/>
      <c r="M32" s="424"/>
      <c r="N32" s="424"/>
      <c r="O32" s="424"/>
      <c r="P32" s="424"/>
      <c r="T32" s="82"/>
      <c r="U32" s="41"/>
    </row>
    <row r="33" spans="1:21" ht="15" customHeight="1">
      <c r="I33" s="25"/>
      <c r="J33" s="25"/>
      <c r="K33" s="424"/>
      <c r="L33" s="424"/>
      <c r="M33" s="424"/>
      <c r="N33" s="424"/>
      <c r="O33" s="424"/>
      <c r="P33" s="424"/>
      <c r="T33" s="82"/>
      <c r="U33" s="41"/>
    </row>
    <row r="34" spans="1:21" ht="15" customHeight="1">
      <c r="I34" s="25"/>
      <c r="J34" s="25"/>
      <c r="K34" s="25"/>
      <c r="L34" s="25"/>
      <c r="M34" s="25"/>
      <c r="N34" s="25"/>
      <c r="O34" s="25"/>
      <c r="P34" s="25"/>
      <c r="T34" s="82"/>
      <c r="U34" s="41"/>
    </row>
    <row r="35" spans="1:21" ht="15" customHeight="1">
      <c r="A35" s="9" t="s">
        <v>0</v>
      </c>
      <c r="B35" s="107">
        <f>'Region 5'!B7</f>
        <v>0.5</v>
      </c>
      <c r="C35" s="178"/>
      <c r="D35" s="93"/>
      <c r="E35" s="93"/>
      <c r="I35" s="25"/>
      <c r="J35" s="25"/>
      <c r="K35" s="424" t="s">
        <v>50</v>
      </c>
      <c r="L35" s="424"/>
      <c r="M35" s="424"/>
      <c r="N35" s="424"/>
      <c r="O35" s="424"/>
      <c r="P35" s="424"/>
      <c r="T35" s="82"/>
      <c r="U35" s="41"/>
    </row>
    <row r="36" spans="1:21" ht="15" customHeight="1">
      <c r="A36" s="224"/>
      <c r="B36" s="225"/>
      <c r="C36" s="178"/>
      <c r="D36" s="93"/>
      <c r="E36" s="93"/>
      <c r="I36" s="25"/>
      <c r="J36" s="25"/>
      <c r="K36" s="424"/>
      <c r="L36" s="424"/>
      <c r="M36" s="424"/>
      <c r="N36" s="424"/>
      <c r="O36" s="424"/>
      <c r="P36" s="424"/>
      <c r="T36" s="82"/>
      <c r="U36" s="41"/>
    </row>
    <row r="37" spans="1:21" ht="15" customHeight="1">
      <c r="B37" s="93"/>
      <c r="C37" s="178"/>
      <c r="D37" s="93"/>
      <c r="E37" s="93"/>
      <c r="I37" s="25"/>
      <c r="J37" s="25"/>
      <c r="K37" s="25"/>
      <c r="L37" s="25"/>
      <c r="M37" s="25"/>
      <c r="N37" s="25"/>
      <c r="O37" s="25"/>
      <c r="P37" s="25"/>
    </row>
    <row r="38" spans="1:21" ht="70.5" customHeight="1">
      <c r="A38" s="113" t="s">
        <v>14</v>
      </c>
      <c r="B38" s="111" t="s">
        <v>36</v>
      </c>
      <c r="C38" s="114" t="s">
        <v>37</v>
      </c>
      <c r="D38" s="112" t="s">
        <v>38</v>
      </c>
      <c r="E38" s="111" t="s">
        <v>39</v>
      </c>
      <c r="F38" s="113" t="s">
        <v>40</v>
      </c>
      <c r="G38" s="111" t="s">
        <v>41</v>
      </c>
      <c r="H38" s="25"/>
      <c r="I38" s="25"/>
      <c r="J38" s="25"/>
      <c r="K38" s="25"/>
      <c r="L38" s="25"/>
      <c r="M38" s="25"/>
      <c r="N38" s="25"/>
      <c r="O38" s="25"/>
      <c r="P38" s="25"/>
      <c r="T38" s="82"/>
      <c r="U38" s="41"/>
    </row>
    <row r="39" spans="1:21">
      <c r="A39" s="179">
        <v>50</v>
      </c>
      <c r="B39" s="180">
        <f>ROUND(((10^U14)*$B$35^U13),3-LEN(INT(((10^U14)*$B$35^U13))))</f>
        <v>114</v>
      </c>
      <c r="C39" s="181">
        <f>ROUND((B39/10^(B8*P20)),3-LEN(INT((B39/10^(B8*P20)))))</f>
        <v>49.9</v>
      </c>
      <c r="D39" s="180">
        <f>ROUND((B39*10^(B8*P20)),3-LEN(INT((B39*10^(B8*P20)))))</f>
        <v>261</v>
      </c>
      <c r="E39" s="182">
        <f t="shared" ref="E39" si="0">100*((10^-P20)-1)</f>
        <v>-33.32243267421984</v>
      </c>
      <c r="F39" s="183">
        <f t="shared" ref="F39:F46" si="1">100*((10^P20)-1)</f>
        <v>49.975477526661471</v>
      </c>
      <c r="G39" s="184">
        <f t="shared" ref="G39:G46" si="2">100*(10^(LN(10)*P20^2)-1)^0.5</f>
        <v>42.253019358773479</v>
      </c>
      <c r="K39" s="25"/>
      <c r="L39" s="25"/>
      <c r="M39" s="25"/>
      <c r="N39" s="25"/>
      <c r="O39" s="25"/>
      <c r="T39" s="82"/>
      <c r="U39" s="41"/>
    </row>
    <row r="40" spans="1:21">
      <c r="A40" s="185">
        <v>20</v>
      </c>
      <c r="B40" s="186">
        <f>ROUND(((10^V$14)*$B$35^V$13),3-LEN(INT(((10^V$14)*$B$35^V$13))))</f>
        <v>177</v>
      </c>
      <c r="C40" s="187">
        <f>ROUND((B40/10^(B11*P21)),3-LEN(INT((B40/10^(B11*P21)))))</f>
        <v>89.1</v>
      </c>
      <c r="D40" s="186">
        <f>ROUND((B40*10^(B11*P21)),3-LEN(INT((B40*10^(B11*P21)))))</f>
        <v>352</v>
      </c>
      <c r="E40" s="188">
        <f t="shared" ref="E40:E46" si="3">100*((10^-P21)-1)</f>
        <v>-28.561647276048252</v>
      </c>
      <c r="F40" s="189">
        <f t="shared" si="1"/>
        <v>39.980831285982532</v>
      </c>
      <c r="G40" s="190">
        <f t="shared" si="2"/>
        <v>34.607500420959688</v>
      </c>
      <c r="T40" s="82"/>
      <c r="U40" s="41"/>
    </row>
    <row r="41" spans="1:21">
      <c r="A41" s="185">
        <v>10</v>
      </c>
      <c r="B41" s="186">
        <f>ROUND(((10^W$14)*$B$35^W$13),3-LEN(INT(((10^W$14)*$B$35^W$13))))</f>
        <v>230</v>
      </c>
      <c r="C41" s="187">
        <f>ROUND((B41/10^(B14*P22)),3-LEN(INT((B41/10^(B14*P22)))))</f>
        <v>116</v>
      </c>
      <c r="D41" s="186">
        <f>ROUND((B41*10^(B14*P22)),3-LEN(INT((B41*10^(B14*P22)))))</f>
        <v>455</v>
      </c>
      <c r="E41" s="188">
        <f t="shared" si="3"/>
        <v>-28.420653099762927</v>
      </c>
      <c r="F41" s="189">
        <f t="shared" si="1"/>
        <v>39.705102561740176</v>
      </c>
      <c r="G41" s="190">
        <f t="shared" si="2"/>
        <v>34.393034864394835</v>
      </c>
      <c r="T41" s="82"/>
      <c r="U41" s="41"/>
    </row>
    <row r="42" spans="1:21">
      <c r="A42" s="185">
        <v>4</v>
      </c>
      <c r="B42" s="186">
        <f>ROUND(((10^X$14)*$B$35^X$13),3-LEN(INT(((10^X$14)*$B$35^X$13))))</f>
        <v>309</v>
      </c>
      <c r="C42" s="187">
        <f>ROUND((B42/10^(B17*P23)),3-LEN(INT((B42/10^(B17*P23)))))</f>
        <v>149</v>
      </c>
      <c r="D42" s="186">
        <f>ROUND((B42*10^(B17*P23)),3-LEN(INT((B42*10^(B17*P23)))))</f>
        <v>640</v>
      </c>
      <c r="E42" s="188">
        <f t="shared" si="3"/>
        <v>-30.010083631087614</v>
      </c>
      <c r="F42" s="189">
        <f t="shared" si="1"/>
        <v>42.877724660944551</v>
      </c>
      <c r="G42" s="190">
        <f t="shared" si="2"/>
        <v>36.848363032696255</v>
      </c>
      <c r="T42" s="82"/>
      <c r="U42" s="41"/>
    </row>
    <row r="43" spans="1:21">
      <c r="A43" s="185">
        <v>2</v>
      </c>
      <c r="B43" s="186">
        <f>ROUND(((10^Y$14)*$B$35^Y$13),3-LEN(INT(((10^Y$14)*$B$35^Y$13))))</f>
        <v>373</v>
      </c>
      <c r="C43" s="187">
        <f>ROUND((B43/10^(B20*P24)),3-LEN(INT((B43/10^(B20*P24)))))</f>
        <v>175</v>
      </c>
      <c r="D43" s="186">
        <f>ROUND((B43*10^(B20*P24)),3-LEN(INT((B43*10^(B20*P24)))))</f>
        <v>797</v>
      </c>
      <c r="E43" s="188">
        <f t="shared" si="3"/>
        <v>-31.084690136338246</v>
      </c>
      <c r="F43" s="189">
        <f t="shared" si="1"/>
        <v>45.105637916791608</v>
      </c>
      <c r="G43" s="190">
        <f t="shared" si="2"/>
        <v>38.557220738176021</v>
      </c>
      <c r="T43" s="82"/>
      <c r="U43" s="41"/>
    </row>
    <row r="44" spans="1:21">
      <c r="A44" s="185">
        <v>1</v>
      </c>
      <c r="B44" s="186">
        <f>ROUND(((10^Z$14)*$B$35^Z$13),3-LEN(INT(((10^Z$14)*$B$35^Z$13))))</f>
        <v>441</v>
      </c>
      <c r="C44" s="187">
        <f>ROUND((B44/10^(B23*P25)),3-LEN(INT((B44/10^(B23*P25)))))</f>
        <v>194</v>
      </c>
      <c r="D44" s="186">
        <f>ROUND((B44*10^(B23*P25)),3-LEN(INT((B44*10^(B23*P25)))))</f>
        <v>1000</v>
      </c>
      <c r="E44" s="188">
        <f t="shared" si="3"/>
        <v>-33.0717847694917</v>
      </c>
      <c r="F44" s="189">
        <f t="shared" si="1"/>
        <v>49.413815467196834</v>
      </c>
      <c r="G44" s="190">
        <f t="shared" si="2"/>
        <v>41.82933544878226</v>
      </c>
      <c r="T44" s="82"/>
      <c r="U44" s="41"/>
    </row>
    <row r="45" spans="1:21">
      <c r="A45" s="185">
        <v>0.5</v>
      </c>
      <c r="B45" s="186">
        <f>ROUND(((10^AA$14)*$B$35^AA$13),3-LEN(INT(((10^AA$14)*$B$35^AA$13))))</f>
        <v>516</v>
      </c>
      <c r="C45" s="187">
        <f>ROUND((B45/10^(B26*P26)),3-LEN(INT((B45/10^(B26*P26)))))</f>
        <v>215</v>
      </c>
      <c r="D45" s="186">
        <f>ROUND((B45*10^(B26*P26)),3-LEN(INT((B45*10^(B26*P26)))))</f>
        <v>1240</v>
      </c>
      <c r="E45" s="188">
        <f t="shared" si="3"/>
        <v>-34.937701147970557</v>
      </c>
      <c r="F45" s="189">
        <f t="shared" si="1"/>
        <v>53.698842131952688</v>
      </c>
      <c r="G45" s="190">
        <f t="shared" si="2"/>
        <v>45.046313653912449</v>
      </c>
      <c r="T45" s="82"/>
      <c r="U45" s="41"/>
    </row>
    <row r="46" spans="1:21">
      <c r="A46" s="191">
        <v>0.2</v>
      </c>
      <c r="B46" s="192">
        <f>ROUND(((10^AB$14)*$B$35^AB$13),3-LEN(INT(((10^AB$14)*$B$35^AB$13))))</f>
        <v>619</v>
      </c>
      <c r="C46" s="193">
        <f>ROUND((B46/10^(B29*P27)),3-LEN(INT((B46/10^(B29*P27)))))</f>
        <v>233</v>
      </c>
      <c r="D46" s="192">
        <f>ROUND((B46*10^(B29*P27)),3-LEN(INT((B46*10^(B29*P27)))))</f>
        <v>1640</v>
      </c>
      <c r="E46" s="194">
        <f t="shared" si="3"/>
        <v>-37.994570278789475</v>
      </c>
      <c r="F46" s="195">
        <f t="shared" si="1"/>
        <v>61.276198632315037</v>
      </c>
      <c r="G46" s="196">
        <f t="shared" si="2"/>
        <v>50.658782527326572</v>
      </c>
      <c r="T46" s="82"/>
      <c r="U46" s="41"/>
    </row>
  </sheetData>
  <sheetProtection password="E44E" sheet="1" objects="1" scenarios="1" selectLockedCells="1"/>
  <mergeCells count="14">
    <mergeCell ref="K35:P36"/>
    <mergeCell ref="D7:E7"/>
    <mergeCell ref="U26:AB26"/>
    <mergeCell ref="K29:P33"/>
    <mergeCell ref="U27:AB27"/>
    <mergeCell ref="U28:AB28"/>
    <mergeCell ref="U29:AB29"/>
    <mergeCell ref="M9:N9"/>
    <mergeCell ref="K13:L13"/>
    <mergeCell ref="L20:L27"/>
    <mergeCell ref="U22:AB22"/>
    <mergeCell ref="U23:AB23"/>
    <mergeCell ref="U24:AB24"/>
    <mergeCell ref="U25:AB2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8"/>
  <sheetViews>
    <sheetView workbookViewId="0">
      <selection activeCell="E1" sqref="E1"/>
    </sheetView>
  </sheetViews>
  <sheetFormatPr defaultRowHeight="12.75"/>
  <sheetData>
    <row r="2" spans="2:11">
      <c r="B2" s="1" t="s">
        <v>13</v>
      </c>
    </row>
    <row r="4" spans="2:11" ht="44.45" customHeight="1">
      <c r="B4" s="463" t="s">
        <v>23</v>
      </c>
      <c r="C4" s="431"/>
      <c r="D4" s="431"/>
      <c r="E4" s="431"/>
      <c r="F4" s="431"/>
      <c r="G4" s="431"/>
      <c r="H4" s="431"/>
      <c r="I4" s="431"/>
      <c r="J4" s="431"/>
      <c r="K4" s="431"/>
    </row>
    <row r="5" spans="2:11">
      <c r="B5" s="3"/>
      <c r="C5" s="3"/>
      <c r="D5" s="3"/>
      <c r="E5" s="3"/>
      <c r="F5" s="3"/>
      <c r="G5" s="3"/>
      <c r="H5" s="3"/>
      <c r="I5" s="3"/>
      <c r="J5" s="3"/>
      <c r="K5" s="3"/>
    </row>
    <row r="6" spans="2:11">
      <c r="B6" s="463" t="s">
        <v>24</v>
      </c>
      <c r="C6" s="431"/>
      <c r="D6" s="431"/>
      <c r="E6" s="431"/>
      <c r="F6" s="431"/>
      <c r="G6" s="431"/>
      <c r="H6" s="431"/>
      <c r="I6" s="431"/>
      <c r="J6" s="431"/>
      <c r="K6" s="431"/>
    </row>
    <row r="7" spans="2:11">
      <c r="B7" s="3"/>
      <c r="C7" s="3"/>
      <c r="D7" s="3"/>
      <c r="E7" s="3"/>
      <c r="F7" s="3"/>
      <c r="G7" s="3"/>
      <c r="H7" s="3"/>
      <c r="I7" s="3"/>
      <c r="J7" s="3"/>
      <c r="K7" s="3"/>
    </row>
    <row r="8" spans="2:11">
      <c r="B8" s="464" t="s">
        <v>99</v>
      </c>
      <c r="C8" s="431"/>
      <c r="D8" s="431"/>
      <c r="E8" s="431"/>
      <c r="F8" s="431"/>
      <c r="G8" s="431"/>
      <c r="H8" s="431"/>
      <c r="I8" s="431"/>
      <c r="J8" s="431"/>
      <c r="K8" s="431"/>
    </row>
    <row r="10" spans="2:11" ht="68.25" customHeight="1">
      <c r="B10" s="464" t="s">
        <v>100</v>
      </c>
      <c r="C10" s="431"/>
      <c r="D10" s="431"/>
      <c r="E10" s="431"/>
      <c r="F10" s="431"/>
      <c r="G10" s="431"/>
      <c r="H10" s="431"/>
      <c r="I10" s="431"/>
      <c r="J10" s="431"/>
      <c r="K10" s="431"/>
    </row>
    <row r="12" spans="2:11" ht="14.25">
      <c r="B12" s="431" t="s">
        <v>4</v>
      </c>
      <c r="C12" s="431"/>
      <c r="D12" s="431"/>
      <c r="E12" s="431"/>
      <c r="F12" s="431"/>
      <c r="G12" s="431"/>
      <c r="H12" s="431"/>
      <c r="I12" s="431"/>
      <c r="J12" s="431"/>
      <c r="K12" s="431"/>
    </row>
    <row r="14" spans="2:11" ht="51.6" customHeight="1">
      <c r="B14" s="463" t="s">
        <v>25</v>
      </c>
      <c r="C14" s="431"/>
      <c r="D14" s="431"/>
      <c r="E14" s="431"/>
      <c r="F14" s="431"/>
      <c r="G14" s="431"/>
      <c r="H14" s="431"/>
      <c r="I14" s="431"/>
      <c r="J14" s="431"/>
      <c r="K14" s="431"/>
    </row>
    <row r="16" spans="2:11" ht="18" customHeight="1">
      <c r="B16" s="431" t="s">
        <v>5</v>
      </c>
      <c r="C16" s="431"/>
      <c r="D16" s="431"/>
      <c r="E16" s="431"/>
      <c r="F16" s="431"/>
      <c r="G16" s="431"/>
      <c r="H16" s="431"/>
      <c r="I16" s="431"/>
      <c r="J16" s="431"/>
      <c r="K16" s="431"/>
    </row>
    <row r="17" spans="2:11" ht="20.45" customHeight="1">
      <c r="B17" s="431" t="s">
        <v>6</v>
      </c>
      <c r="C17" s="431"/>
      <c r="D17" s="431"/>
      <c r="E17" s="431"/>
      <c r="F17" s="431"/>
      <c r="G17" s="431"/>
      <c r="H17" s="431"/>
      <c r="I17" s="431"/>
      <c r="J17" s="431"/>
      <c r="K17" s="431"/>
    </row>
    <row r="18" spans="2:11" ht="17.45" customHeight="1">
      <c r="B18" s="431" t="s">
        <v>7</v>
      </c>
      <c r="C18" s="431"/>
      <c r="D18" s="431"/>
      <c r="E18" s="431"/>
      <c r="F18" s="431"/>
      <c r="G18" s="431"/>
      <c r="H18" s="431"/>
      <c r="I18" s="431"/>
      <c r="J18" s="431"/>
      <c r="K18" s="431"/>
    </row>
    <row r="20" spans="2:11">
      <c r="B20" s="7" t="s">
        <v>26</v>
      </c>
    </row>
    <row r="21" spans="2:11" ht="15.75">
      <c r="B21" s="7" t="s">
        <v>27</v>
      </c>
    </row>
    <row r="22" spans="2:11">
      <c r="B22" s="7"/>
    </row>
    <row r="24" spans="2:11">
      <c r="B24" s="1" t="s">
        <v>9</v>
      </c>
    </row>
    <row r="25" spans="2:11" ht="28.9" customHeight="1">
      <c r="B25" s="431" t="s">
        <v>10</v>
      </c>
      <c r="C25" s="431"/>
      <c r="D25" s="431"/>
      <c r="E25" s="431"/>
      <c r="F25" s="431"/>
      <c r="G25" s="431"/>
      <c r="H25" s="431"/>
      <c r="I25" s="431"/>
      <c r="J25" s="431"/>
      <c r="K25" s="431"/>
    </row>
    <row r="26" spans="2:11" ht="28.9" customHeight="1">
      <c r="B26" s="464" t="s">
        <v>98</v>
      </c>
      <c r="C26" s="431"/>
      <c r="D26" s="431"/>
      <c r="E26" s="431"/>
      <c r="F26" s="431"/>
      <c r="G26" s="431"/>
      <c r="H26" s="431"/>
      <c r="I26" s="431"/>
      <c r="J26" s="431"/>
      <c r="K26" s="431"/>
    </row>
    <row r="27" spans="2:11" ht="28.9" customHeight="1">
      <c r="B27" s="431" t="s">
        <v>12</v>
      </c>
      <c r="C27" s="431"/>
      <c r="D27" s="431"/>
      <c r="E27" s="431"/>
      <c r="F27" s="431"/>
      <c r="G27" s="431"/>
      <c r="H27" s="431"/>
      <c r="I27" s="431"/>
      <c r="J27" s="431"/>
      <c r="K27" s="431"/>
    </row>
    <row r="28" spans="2:11" ht="27" customHeight="1">
      <c r="B28" s="431" t="s">
        <v>11</v>
      </c>
      <c r="C28" s="431"/>
      <c r="D28" s="431"/>
      <c r="E28" s="431"/>
      <c r="F28" s="431"/>
      <c r="G28" s="431"/>
      <c r="H28" s="431"/>
      <c r="I28" s="431"/>
      <c r="J28" s="431"/>
      <c r="K28" s="431"/>
    </row>
  </sheetData>
  <sheetProtection password="E44E" sheet="1" objects="1" scenarios="1" selectLockedCells="1"/>
  <mergeCells count="13">
    <mergeCell ref="B14:K14"/>
    <mergeCell ref="B25:K25"/>
    <mergeCell ref="B28:K28"/>
    <mergeCell ref="B27:K27"/>
    <mergeCell ref="B16:K16"/>
    <mergeCell ref="B17:K17"/>
    <mergeCell ref="B18:K18"/>
    <mergeCell ref="B26:K26"/>
    <mergeCell ref="B4:K4"/>
    <mergeCell ref="B6:K6"/>
    <mergeCell ref="B8:K8"/>
    <mergeCell ref="B10:K10"/>
    <mergeCell ref="B12:K12"/>
  </mergeCells>
  <phoneticPr fontId="3"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1"/>
  <sheetViews>
    <sheetView workbookViewId="0">
      <selection activeCell="B4" sqref="B4:D4"/>
    </sheetView>
  </sheetViews>
  <sheetFormatPr defaultColWidth="8.85546875" defaultRowHeight="12.75"/>
  <cols>
    <col min="1" max="1" width="18.7109375" style="18" customWidth="1"/>
    <col min="2" max="4" width="12.7109375" style="18" customWidth="1"/>
    <col min="5" max="7" width="10.7109375" style="18" customWidth="1"/>
    <col min="8" max="10" width="8.85546875" style="18"/>
    <col min="11" max="11" width="27.7109375" style="18" bestFit="1" customWidth="1"/>
    <col min="12" max="12" width="8.85546875" style="18"/>
    <col min="13" max="15" width="30.7109375" style="18" customWidth="1"/>
    <col min="16" max="20" width="8.85546875" style="18"/>
    <col min="21" max="21" width="34.7109375" style="235" customWidth="1"/>
    <col min="22" max="23" width="8.85546875" style="18"/>
    <col min="24" max="24" width="15.140625" style="18" customWidth="1"/>
    <col min="25" max="25" width="12.42578125" style="18" customWidth="1"/>
    <col min="26" max="26" width="15.140625" style="18" customWidth="1"/>
    <col min="27" max="35" width="8.85546875" style="18"/>
    <col min="36" max="37" width="8.5703125" style="18" bestFit="1" customWidth="1"/>
    <col min="38" max="40" width="8.85546875" style="18"/>
    <col min="41" max="41" width="14.85546875" style="18" customWidth="1"/>
    <col min="42" max="16384" width="8.85546875" style="18"/>
  </cols>
  <sheetData>
    <row r="1" spans="1:8" ht="12.75" customHeight="1">
      <c r="A1" s="6"/>
    </row>
    <row r="2" spans="1:8" ht="65.099999999999994" customHeight="1">
      <c r="A2" s="412" t="s">
        <v>104</v>
      </c>
      <c r="B2" s="413"/>
      <c r="C2" s="413"/>
      <c r="D2" s="413"/>
      <c r="E2" s="413"/>
      <c r="F2" s="413"/>
      <c r="G2" s="413"/>
      <c r="H2" s="413"/>
    </row>
    <row r="3" spans="1:8">
      <c r="A3" s="6"/>
    </row>
    <row r="4" spans="1:8" ht="27.95" customHeight="1">
      <c r="A4" s="335" t="s">
        <v>8</v>
      </c>
      <c r="B4" s="414" t="s">
        <v>107</v>
      </c>
      <c r="C4" s="415"/>
      <c r="D4" s="416"/>
    </row>
    <row r="5" spans="1:8" ht="12.75" customHeight="1"/>
    <row r="6" spans="1:8" ht="12.75" customHeight="1">
      <c r="A6" s="6" t="s">
        <v>28</v>
      </c>
    </row>
    <row r="7" spans="1:8" ht="27.95" customHeight="1">
      <c r="A7" s="334" t="s">
        <v>0</v>
      </c>
      <c r="B7" s="236">
        <v>88.5</v>
      </c>
      <c r="D7" s="338" t="s">
        <v>80</v>
      </c>
    </row>
    <row r="8" spans="1:8" ht="39.950000000000003" customHeight="1">
      <c r="A8" s="334" t="s">
        <v>30</v>
      </c>
      <c r="B8" s="330">
        <v>27</v>
      </c>
      <c r="D8" s="338" t="s">
        <v>75</v>
      </c>
    </row>
    <row r="9" spans="1:8">
      <c r="A9" s="296"/>
      <c r="B9" s="225"/>
      <c r="C9" s="93"/>
      <c r="D9" s="93"/>
    </row>
    <row r="10" spans="1:8">
      <c r="A10" s="41"/>
      <c r="B10" s="93"/>
    </row>
    <row r="11" spans="1:8">
      <c r="A11" s="237" t="s">
        <v>51</v>
      </c>
      <c r="B11" s="238"/>
      <c r="C11" s="238"/>
      <c r="D11" s="239"/>
      <c r="E11" s="240"/>
      <c r="F11" s="241"/>
      <c r="G11" s="241"/>
    </row>
    <row r="12" spans="1:8" ht="60" customHeight="1">
      <c r="A12" s="417" t="str">
        <f>IF(B7&gt;436, "WARNING: DRAINAGE AREA IS NOT WITHIN APPLICABLE RANGE OF 0.1 TO 436 SQUARE MILES. ACCURACY OF ESTIMATES ARE UNKNOWN.",IF(B7&lt;0.1, "WARNING: DRAINAGE AREA IS NOT WITHIN APPLICABLE RANGE OF 0.1 TO 436 SQUARE MILES. ACCURACY OF ESTIMATES ARE UNKNOWN.",""))</f>
        <v/>
      </c>
      <c r="B12" s="418"/>
      <c r="C12" s="418"/>
      <c r="D12" s="419"/>
      <c r="E12" s="242"/>
      <c r="F12" s="223"/>
      <c r="G12" s="223"/>
    </row>
    <row r="13" spans="1:8" ht="60" customHeight="1">
      <c r="A13" s="420" t="str">
        <f>IF((AND($B$7&gt;=1,$B$8&lt;10)),"CAUTION: Use the equations in USGS Scientific Investigations Report 2009-5043, 2009-5158,or 2009-5156 to compute the best flood estimates for this rural stream.",IF($B$8&gt;47.9,"WARNING: PERCENTAGE OF IMPERVIOUS AREA IS GREATER THAN 47.9 PERCENT. ACCURACY OF ESTIMATES ARE UNKNOWN.",""))</f>
        <v/>
      </c>
      <c r="B13" s="421"/>
      <c r="C13" s="421"/>
      <c r="D13" s="422"/>
      <c r="E13" s="242"/>
      <c r="F13" s="223"/>
      <c r="G13" s="223"/>
    </row>
    <row r="15" spans="1:8" ht="69.95" customHeight="1">
      <c r="A15" s="243" t="s">
        <v>14</v>
      </c>
      <c r="B15" s="243" t="s">
        <v>59</v>
      </c>
      <c r="C15" s="243" t="s">
        <v>60</v>
      </c>
      <c r="D15" s="244" t="s">
        <v>61</v>
      </c>
      <c r="E15" s="243" t="s">
        <v>62</v>
      </c>
      <c r="F15" s="243" t="s">
        <v>63</v>
      </c>
      <c r="G15" s="245" t="s">
        <v>64</v>
      </c>
    </row>
    <row r="16" spans="1:8">
      <c r="A16" s="179">
        <v>50</v>
      </c>
      <c r="B16" s="295">
        <f>ROUND(IF($B$7&lt;3,'Region 1 (below 3 sq mi) data'!B47,'Region 1 (above 3 sq mi) data'!B47),3-LEN(INT(IF($B$7&lt;3,'Region 1 (below 3 sq mi) data'!B47,'Region 1 (above 3 sq mi) data'!B47))))</f>
        <v>4860</v>
      </c>
      <c r="C16" s="295">
        <f>ROUND(IF($B$7&lt;3,'Region 1 (below 3 sq mi) data'!C47,'Region 1 (above 3 sq mi) data'!C47),3-LEN(INT(IF($B$7&lt;3,'Region 1 (below 3 sq mi) data'!C47,'Region 1 (above 3 sq mi) data'!C47))))</f>
        <v>2540</v>
      </c>
      <c r="D16" s="295">
        <f>ROUND(IF($B$7&lt;3,'Region 1 (below 3 sq mi) data'!D47,'Region 1 (above 3 sq mi) data'!D47),3-LEN(INT(IF($B$7&lt;3,'Region 1 (below 3 sq mi) data'!D47,'Region 1 (above 3 sq mi) data'!D47))))</f>
        <v>9300</v>
      </c>
      <c r="E16" s="246">
        <f>IF($B$7&lt;3,'Region 1 (below 3 sq mi) data'!E47,'Region 1 (above 3 sq mi) data'!E47)</f>
        <v>-28.055237033474434</v>
      </c>
      <c r="F16" s="246">
        <f>IF($B$7&lt;3,'Region 1 (below 3 sq mi) data'!F47,'Region 1 (above 3 sq mi) data'!F47)</f>
        <v>38.995523616538932</v>
      </c>
      <c r="G16" s="246">
        <f>IF($B$7&lt;3,'Region 1 (below 3 sq mi) data'!G47,'Region 1 (above 3 sq mi) data'!G47)</f>
        <v>33.840133507557034</v>
      </c>
    </row>
    <row r="17" spans="1:7">
      <c r="A17" s="185">
        <v>20</v>
      </c>
      <c r="B17" s="306">
        <f>ROUND(IF($B$7&lt;3,'Region 1 (below 3 sq mi) data'!B48,'Region 1 (above 3 sq mi) data'!B48),3-LEN(INT(IF($B$7&lt;3,'Region 1 (below 3 sq mi) data'!B48,'Region 1 (above 3 sq mi) data'!B48))))</f>
        <v>7020</v>
      </c>
      <c r="C17" s="306">
        <f>ROUND(IF($B$7&lt;3,'Region 1 (below 3 sq mi) data'!C48,'Region 1 (above 3 sq mi) data'!C48),3-LEN(INT(IF($B$7&lt;3,'Region 1 (below 3 sq mi) data'!C48,'Region 1 (above 3 sq mi) data'!C48))))</f>
        <v>3850</v>
      </c>
      <c r="D17" s="306">
        <f>ROUND(IF($B$7&lt;3,'Region 1 (below 3 sq mi) data'!D48,'Region 1 (above 3 sq mi) data'!D48),3-LEN(INT(IF($B$7&lt;3,'Region 1 (below 3 sq mi) data'!D48,'Region 1 (above 3 sq mi) data'!D48))))</f>
        <v>12800</v>
      </c>
      <c r="E17" s="331">
        <f>IF($B$7&lt;3,'Region 1 (below 3 sq mi) data'!E48,'Region 1 (above 3 sq mi) data'!E48)</f>
        <v>-26.22618155253188</v>
      </c>
      <c r="F17" s="331">
        <f>IF($B$7&lt;3,'Region 1 (below 3 sq mi) data'!F48,'Region 1 (above 3 sq mi) data'!F48)</f>
        <v>35.549443019825077</v>
      </c>
      <c r="G17" s="331">
        <f>IF($B$7&lt;3,'Region 1 (below 3 sq mi) data'!G48,'Region 1 (above 3 sq mi) data'!G48)</f>
        <v>31.133892776343313</v>
      </c>
    </row>
    <row r="18" spans="1:7">
      <c r="A18" s="185">
        <v>10</v>
      </c>
      <c r="B18" s="306">
        <f>ROUND(IF($B$7&lt;3,'Region 1 (below 3 sq mi) data'!B49,'Region 1 (above 3 sq mi) data'!B49),3-LEN(INT(IF($B$7&lt;3,'Region 1 (below 3 sq mi) data'!B49,'Region 1 (above 3 sq mi) data'!B49))))</f>
        <v>8420</v>
      </c>
      <c r="C18" s="306">
        <f>ROUND(IF($B$7&lt;3,'Region 1 (below 3 sq mi) data'!C49,'Region 1 (above 3 sq mi) data'!C49),3-LEN(INT(IF($B$7&lt;3,'Region 1 (below 3 sq mi) data'!C49,'Region 1 (above 3 sq mi) data'!C49))))</f>
        <v>4700</v>
      </c>
      <c r="D18" s="306">
        <f>ROUND(IF($B$7&lt;3,'Region 1 (below 3 sq mi) data'!D49,'Region 1 (above 3 sq mi) data'!D49),3-LEN(INT(IF($B$7&lt;3,'Region 1 (below 3 sq mi) data'!D49,'Region 1 (above 3 sq mi) data'!D49))))</f>
        <v>15100</v>
      </c>
      <c r="E18" s="331">
        <f>IF($B$7&lt;3,'Region 1 (below 3 sq mi) data'!E49,'Region 1 (above 3 sq mi) data'!E49)</f>
        <v>-25.589723058141743</v>
      </c>
      <c r="F18" s="331">
        <f>IF($B$7&lt;3,'Region 1 (below 3 sq mi) data'!F49,'Region 1 (above 3 sq mi) data'!F49)</f>
        <v>34.390038728301889</v>
      </c>
      <c r="G18" s="331">
        <f>IF($B$7&lt;3,'Region 1 (below 3 sq mi) data'!G49,'Region 1 (above 3 sq mi) data'!G49)</f>
        <v>30.215094957498572</v>
      </c>
    </row>
    <row r="19" spans="1:7">
      <c r="A19" s="185">
        <v>4</v>
      </c>
      <c r="B19" s="306">
        <f>ROUND(IF($B$7&lt;3,'Region 1 (below 3 sq mi) data'!B50,'Region 1 (above 3 sq mi) data'!B50),3-LEN(INT(IF($B$7&lt;3,'Region 1 (below 3 sq mi) data'!B50,'Region 1 (above 3 sq mi) data'!B50))))</f>
        <v>10200</v>
      </c>
      <c r="C19" s="306">
        <f>ROUND(IF($B$7&lt;3,'Region 1 (below 3 sq mi) data'!C50,'Region 1 (above 3 sq mi) data'!C50),3-LEN(INT(IF($B$7&lt;3,'Region 1 (below 3 sq mi) data'!C50,'Region 1 (above 3 sq mi) data'!C50))))</f>
        <v>5590</v>
      </c>
      <c r="D19" s="306">
        <f>ROUND(IF($B$7&lt;3,'Region 1 (below 3 sq mi) data'!D50,'Region 1 (above 3 sq mi) data'!D50),3-LEN(INT(IF($B$7&lt;3,'Region 1 (below 3 sq mi) data'!D50,'Region 1 (above 3 sq mi) data'!D50))))</f>
        <v>18600</v>
      </c>
      <c r="E19" s="331">
        <f>IF($B$7&lt;3,'Region 1 (below 3 sq mi) data'!E50,'Region 1 (above 3 sq mi) data'!E50)</f>
        <v>-26.283818628005928</v>
      </c>
      <c r="F19" s="331">
        <f>IF($B$7&lt;3,'Region 1 (below 3 sq mi) data'!F50,'Region 1 (above 3 sq mi) data'!F50)</f>
        <v>35.655426174844649</v>
      </c>
      <c r="G19" s="331">
        <f>IF($B$7&lt;3,'Region 1 (below 3 sq mi) data'!G50,'Region 1 (above 3 sq mi) data'!G50)</f>
        <v>31.217665724881584</v>
      </c>
    </row>
    <row r="20" spans="1:7">
      <c r="A20" s="185">
        <v>2</v>
      </c>
      <c r="B20" s="306">
        <f>ROUND(IF($B$7&lt;3,'Region 1 (below 3 sq mi) data'!B51,'Region 1 (above 3 sq mi) data'!B51),3-LEN(INT(IF($B$7&lt;3,'Region 1 (below 3 sq mi) data'!B51,'Region 1 (above 3 sq mi) data'!B51))))</f>
        <v>11400</v>
      </c>
      <c r="C20" s="306">
        <f>ROUND(IF($B$7&lt;3,'Region 1 (below 3 sq mi) data'!C51,'Region 1 (above 3 sq mi) data'!C51),3-LEN(INT(IF($B$7&lt;3,'Region 1 (below 3 sq mi) data'!C51,'Region 1 (above 3 sq mi) data'!C51))))</f>
        <v>6140</v>
      </c>
      <c r="D20" s="306">
        <f>ROUND(IF($B$7&lt;3,'Region 1 (below 3 sq mi) data'!D51,'Region 1 (above 3 sq mi) data'!D51),3-LEN(INT(IF($B$7&lt;3,'Region 1 (below 3 sq mi) data'!D51,'Region 1 (above 3 sq mi) data'!D51))))</f>
        <v>21200</v>
      </c>
      <c r="E20" s="331">
        <f>IF($B$7&lt;3,'Region 1 (below 3 sq mi) data'!E51,'Region 1 (above 3 sq mi) data'!E51)</f>
        <v>-26.948209353208419</v>
      </c>
      <c r="F20" s="331">
        <f>IF($B$7&lt;3,'Region 1 (below 3 sq mi) data'!F51,'Region 1 (above 3 sq mi) data'!F51)</f>
        <v>36.889183844245686</v>
      </c>
      <c r="G20" s="331">
        <f>IF($B$7&lt;3,'Region 1 (below 3 sq mi) data'!G51,'Region 1 (above 3 sq mi) data'!G51)</f>
        <v>32.190279753579546</v>
      </c>
    </row>
    <row r="21" spans="1:7">
      <c r="A21" s="185">
        <v>1</v>
      </c>
      <c r="B21" s="306">
        <f>ROUND(IF($B$7&lt;3,'Region 1 (below 3 sq mi) data'!B52,'Region 1 (above 3 sq mi) data'!B52),3-LEN(INT(IF($B$7&lt;3,'Region 1 (below 3 sq mi) data'!B52,'Region 1 (above 3 sq mi) data'!B52))))</f>
        <v>12500</v>
      </c>
      <c r="C21" s="306">
        <f>ROUND(IF($B$7&lt;3,'Region 1 (below 3 sq mi) data'!C52,'Region 1 (above 3 sq mi) data'!C52),3-LEN(INT(IF($B$7&lt;3,'Region 1 (below 3 sq mi) data'!C52,'Region 1 (above 3 sq mi) data'!C52))))</f>
        <v>6500</v>
      </c>
      <c r="D21" s="306">
        <f>ROUND(IF($B$7&lt;3,'Region 1 (below 3 sq mi) data'!D52,'Region 1 (above 3 sq mi) data'!D52),3-LEN(INT(IF($B$7&lt;3,'Region 1 (below 3 sq mi) data'!D52,'Region 1 (above 3 sq mi) data'!D52))))</f>
        <v>24000</v>
      </c>
      <c r="E21" s="331">
        <f>IF($B$7&lt;3,'Region 1 (below 3 sq mi) data'!E52,'Region 1 (above 3 sq mi) data'!E52)</f>
        <v>-28.179167026796527</v>
      </c>
      <c r="F21" s="331">
        <f>IF($B$7&lt;3,'Region 1 (below 3 sq mi) data'!F52,'Region 1 (above 3 sq mi) data'!F52)</f>
        <v>39.235366481074152</v>
      </c>
      <c r="G21" s="331">
        <f>IF($B$7&lt;3,'Region 1 (below 3 sq mi) data'!G52,'Region 1 (above 3 sq mi) data'!G52)</f>
        <v>34.027177563773947</v>
      </c>
    </row>
    <row r="22" spans="1:7">
      <c r="A22" s="185">
        <v>0.5</v>
      </c>
      <c r="B22" s="306">
        <f>ROUND(IF($B$7&lt;3,'Region 1 (below 3 sq mi) data'!B53,'Region 1 (above 3 sq mi) data'!B53),3-LEN(INT(IF($B$7&lt;3,'Region 1 (below 3 sq mi) data'!B53,'Region 1 (above 3 sq mi) data'!B53))))</f>
        <v>13800</v>
      </c>
      <c r="C22" s="306">
        <f>ROUND(IF($B$7&lt;3,'Region 1 (below 3 sq mi) data'!C53,'Region 1 (above 3 sq mi) data'!C53),3-LEN(INT(IF($B$7&lt;3,'Region 1 (below 3 sq mi) data'!C53,'Region 1 (above 3 sq mi) data'!C53))))</f>
        <v>7000</v>
      </c>
      <c r="D22" s="306">
        <f>ROUND(IF($B$7&lt;3,'Region 1 (below 3 sq mi) data'!D53,'Region 1 (above 3 sq mi) data'!D53),3-LEN(INT(IF($B$7&lt;3,'Region 1 (below 3 sq mi) data'!D53,'Region 1 (above 3 sq mi) data'!D53))))</f>
        <v>27400</v>
      </c>
      <c r="E22" s="331">
        <f>IF($B$7&lt;3,'Region 1 (below 3 sq mi) data'!E53,'Region 1 (above 3 sq mi) data'!E53)</f>
        <v>-29.331138249136757</v>
      </c>
      <c r="F22" s="331">
        <f>IF($B$7&lt;3,'Region 1 (below 3 sq mi) data'!F53,'Region 1 (above 3 sq mi) data'!F53)</f>
        <v>41.505038460278399</v>
      </c>
      <c r="G22" s="331">
        <f>IF($B$7&lt;3,'Region 1 (below 3 sq mi) data'!G53,'Region 1 (above 3 sq mi) data'!G53)</f>
        <v>35.789300182118005</v>
      </c>
    </row>
    <row r="23" spans="1:7">
      <c r="A23" s="191">
        <v>0.2</v>
      </c>
      <c r="B23" s="332">
        <f>ROUND(IF($B$7&lt;3,'Region 1 (below 3 sq mi) data'!B54,'Region 1 (above 3 sq mi) data'!B54),3-LEN(INT(IF($B$7&lt;3,'Region 1 (below 3 sq mi) data'!B54,'Region 1 (above 3 sq mi) data'!B54))))</f>
        <v>15200</v>
      </c>
      <c r="C23" s="332">
        <f>ROUND(IF($B$7&lt;3,'Region 1 (below 3 sq mi) data'!C54,'Region 1 (above 3 sq mi) data'!C54),3-LEN(INT(IF($B$7&lt;3,'Region 1 (below 3 sq mi) data'!C54,'Region 1 (above 3 sq mi) data'!C54))))</f>
        <v>7330</v>
      </c>
      <c r="D23" s="332">
        <f>ROUND(IF($B$7&lt;3,'Region 1 (below 3 sq mi) data'!D54,'Region 1 (above 3 sq mi) data'!D54),3-LEN(INT(IF($B$7&lt;3,'Region 1 (below 3 sq mi) data'!D54,'Region 1 (above 3 sq mi) data'!D54))))</f>
        <v>31500</v>
      </c>
      <c r="E23" s="333">
        <f>IF($B$7&lt;3,'Region 1 (below 3 sq mi) data'!E54,'Region 1 (above 3 sq mi) data'!E54)</f>
        <v>-30.932929892859551</v>
      </c>
      <c r="F23" s="333">
        <f>IF($B$7&lt;3,'Region 1 (below 3 sq mi) data'!F54,'Region 1 (above 3 sq mi) data'!F54)</f>
        <v>44.786799041677568</v>
      </c>
      <c r="G23" s="333">
        <f>IF($B$7&lt;3,'Region 1 (below 3 sq mi) data'!G54,'Region 1 (above 3 sq mi) data'!G54)</f>
        <v>38.313399279709095</v>
      </c>
    </row>
    <row r="25" spans="1:7">
      <c r="B25" s="247"/>
    </row>
    <row r="26" spans="1:7">
      <c r="A26" s="248"/>
      <c r="B26" s="247"/>
    </row>
    <row r="27" spans="1:7">
      <c r="A27" s="248"/>
      <c r="B27" s="247"/>
    </row>
    <row r="28" spans="1:7">
      <c r="A28" s="248"/>
      <c r="B28" s="247"/>
    </row>
    <row r="29" spans="1:7">
      <c r="A29" s="249"/>
      <c r="B29" s="250"/>
      <c r="C29" s="41"/>
      <c r="D29" s="41"/>
    </row>
    <row r="30" spans="1:7">
      <c r="A30" s="251"/>
      <c r="B30" s="251"/>
      <c r="C30" s="251"/>
      <c r="D30" s="251"/>
    </row>
    <row r="31" spans="1:7">
      <c r="A31" s="41"/>
      <c r="B31" s="252"/>
      <c r="C31" s="253"/>
      <c r="D31" s="253"/>
    </row>
    <row r="32" spans="1:7">
      <c r="A32" s="41"/>
      <c r="C32" s="253"/>
      <c r="D32" s="253"/>
    </row>
    <row r="33" spans="1:37">
      <c r="A33" s="41"/>
      <c r="B33" s="253"/>
      <c r="C33" s="253"/>
      <c r="D33" s="253"/>
      <c r="U33" s="254"/>
      <c r="V33" s="7"/>
      <c r="W33" s="7"/>
      <c r="X33" s="7"/>
      <c r="Y33" s="7"/>
      <c r="Z33" s="7"/>
      <c r="AA33" s="255"/>
      <c r="AB33" s="7"/>
      <c r="AC33" s="7"/>
      <c r="AD33" s="7"/>
      <c r="AE33" s="7"/>
      <c r="AF33" s="7"/>
      <c r="AG33" s="7"/>
      <c r="AH33" s="7"/>
      <c r="AI33" s="7"/>
      <c r="AJ33" s="7"/>
      <c r="AK33" s="7"/>
    </row>
    <row r="34" spans="1:37">
      <c r="A34" s="41"/>
      <c r="B34" s="253"/>
      <c r="C34" s="253"/>
      <c r="D34" s="253"/>
      <c r="U34" s="254"/>
      <c r="V34" s="7"/>
      <c r="W34" s="7"/>
      <c r="X34" s="7"/>
      <c r="Y34" s="7"/>
      <c r="Z34" s="7"/>
      <c r="AA34" s="255"/>
      <c r="AB34" s="7"/>
      <c r="AC34" s="7"/>
      <c r="AD34" s="7"/>
      <c r="AE34" s="7"/>
      <c r="AF34" s="7"/>
      <c r="AG34" s="7"/>
      <c r="AH34" s="7"/>
      <c r="AI34" s="7"/>
      <c r="AJ34" s="7"/>
      <c r="AK34" s="7"/>
    </row>
    <row r="35" spans="1:37">
      <c r="A35" s="41"/>
      <c r="B35" s="253"/>
      <c r="C35" s="253"/>
      <c r="D35" s="253"/>
      <c r="U35" s="254"/>
      <c r="V35" s="7"/>
      <c r="W35" s="7"/>
      <c r="X35" s="7"/>
      <c r="Y35" s="7"/>
      <c r="Z35" s="7"/>
      <c r="AA35" s="255"/>
      <c r="AB35" s="7"/>
      <c r="AC35" s="7"/>
      <c r="AD35" s="7"/>
      <c r="AE35" s="256"/>
      <c r="AF35" s="256"/>
      <c r="AG35" s="256"/>
      <c r="AH35" s="256"/>
      <c r="AI35" s="256"/>
      <c r="AJ35" s="257"/>
      <c r="AK35" s="257"/>
    </row>
    <row r="36" spans="1:37">
      <c r="A36" s="41"/>
      <c r="B36" s="253"/>
      <c r="C36" s="253"/>
      <c r="D36" s="253"/>
      <c r="U36" s="254"/>
      <c r="V36" s="7"/>
      <c r="W36" s="7"/>
      <c r="X36" s="7"/>
      <c r="Y36" s="7"/>
      <c r="Z36" s="7"/>
      <c r="AA36" s="255"/>
      <c r="AB36" s="7"/>
      <c r="AC36" s="7"/>
      <c r="AD36" s="7"/>
      <c r="AE36" s="256"/>
      <c r="AF36" s="256"/>
      <c r="AG36" s="256"/>
      <c r="AH36" s="256"/>
      <c r="AI36" s="256"/>
      <c r="AJ36" s="257"/>
      <c r="AK36" s="257"/>
    </row>
    <row r="37" spans="1:37">
      <c r="A37" s="41"/>
      <c r="B37" s="253"/>
      <c r="C37" s="253"/>
      <c r="D37" s="253"/>
      <c r="U37" s="254"/>
      <c r="V37" s="7"/>
      <c r="W37" s="7"/>
      <c r="X37" s="7"/>
      <c r="Y37" s="7"/>
      <c r="Z37" s="7"/>
      <c r="AA37" s="255"/>
      <c r="AB37" s="7"/>
      <c r="AC37" s="7"/>
      <c r="AD37" s="7"/>
      <c r="AE37" s="256"/>
      <c r="AF37" s="256"/>
      <c r="AG37" s="256"/>
      <c r="AH37" s="256"/>
      <c r="AI37" s="256"/>
      <c r="AJ37" s="257"/>
      <c r="AK37" s="257"/>
    </row>
    <row r="38" spans="1:37">
      <c r="A38" s="41"/>
      <c r="B38" s="253"/>
      <c r="C38" s="253"/>
      <c r="D38" s="253"/>
      <c r="U38" s="254"/>
      <c r="V38" s="7"/>
      <c r="W38" s="7"/>
      <c r="X38" s="7"/>
      <c r="Y38" s="7"/>
      <c r="Z38" s="7"/>
      <c r="AA38" s="255"/>
      <c r="AB38" s="7"/>
      <c r="AC38" s="7"/>
      <c r="AD38" s="7"/>
      <c r="AE38" s="256"/>
      <c r="AF38" s="256"/>
      <c r="AG38" s="256"/>
      <c r="AH38" s="256"/>
      <c r="AI38" s="256"/>
      <c r="AJ38" s="257"/>
      <c r="AK38" s="257"/>
    </row>
    <row r="39" spans="1:37" s="41" customFormat="1">
      <c r="U39" s="81"/>
      <c r="V39" s="25"/>
      <c r="W39" s="25"/>
      <c r="X39" s="25"/>
      <c r="Y39" s="25"/>
      <c r="Z39" s="25"/>
      <c r="AA39" s="48"/>
      <c r="AB39" s="25"/>
      <c r="AC39" s="25"/>
      <c r="AD39" s="25"/>
      <c r="AE39" s="256"/>
      <c r="AF39" s="256"/>
      <c r="AG39" s="256"/>
      <c r="AH39" s="256"/>
      <c r="AI39" s="256"/>
      <c r="AJ39" s="80"/>
      <c r="AK39" s="80"/>
    </row>
    <row r="40" spans="1:37" s="41" customFormat="1">
      <c r="U40" s="81"/>
      <c r="V40" s="25"/>
      <c r="W40" s="25"/>
      <c r="X40" s="25"/>
      <c r="Y40" s="25"/>
      <c r="Z40" s="25"/>
      <c r="AA40" s="48"/>
      <c r="AB40" s="25"/>
      <c r="AC40" s="25"/>
      <c r="AD40" s="25"/>
      <c r="AE40" s="256"/>
      <c r="AF40" s="256"/>
      <c r="AG40" s="256"/>
      <c r="AH40" s="256"/>
      <c r="AI40" s="256"/>
      <c r="AJ40" s="80"/>
      <c r="AK40" s="80"/>
    </row>
    <row r="41" spans="1:37" s="41" customFormat="1">
      <c r="U41" s="81"/>
      <c r="V41" s="25"/>
      <c r="W41" s="25"/>
      <c r="X41" s="25"/>
      <c r="Y41" s="25"/>
      <c r="Z41" s="25"/>
      <c r="AA41" s="48"/>
      <c r="AB41" s="25"/>
      <c r="AC41" s="25"/>
      <c r="AD41" s="25"/>
      <c r="AE41" s="256"/>
      <c r="AF41" s="256"/>
      <c r="AG41" s="256"/>
      <c r="AH41" s="256"/>
      <c r="AI41" s="256"/>
      <c r="AJ41" s="80"/>
      <c r="AK41" s="80"/>
    </row>
    <row r="42" spans="1:37" s="41" customFormat="1">
      <c r="U42" s="81"/>
      <c r="V42" s="25"/>
      <c r="W42" s="25"/>
      <c r="X42" s="25"/>
      <c r="Y42" s="25"/>
      <c r="Z42" s="25"/>
      <c r="AA42" s="48"/>
      <c r="AB42" s="25"/>
      <c r="AC42" s="25"/>
      <c r="AD42" s="25"/>
      <c r="AE42" s="256"/>
      <c r="AF42" s="256"/>
      <c r="AG42" s="256"/>
      <c r="AH42" s="256"/>
      <c r="AI42" s="256"/>
      <c r="AJ42" s="80"/>
      <c r="AK42" s="80"/>
    </row>
    <row r="43" spans="1:37" s="41" customFormat="1">
      <c r="U43" s="81"/>
      <c r="V43" s="25"/>
      <c r="W43" s="25"/>
      <c r="X43" s="25"/>
      <c r="Y43" s="25"/>
      <c r="Z43" s="25"/>
      <c r="AA43" s="48"/>
      <c r="AB43" s="25"/>
      <c r="AC43" s="25"/>
      <c r="AD43" s="25"/>
      <c r="AE43" s="256"/>
      <c r="AF43" s="256"/>
      <c r="AG43" s="256"/>
      <c r="AH43" s="256"/>
      <c r="AI43" s="256"/>
      <c r="AJ43" s="80"/>
      <c r="AK43" s="80"/>
    </row>
    <row r="44" spans="1:37" s="41" customFormat="1">
      <c r="U44" s="81"/>
      <c r="V44" s="25"/>
      <c r="W44" s="25"/>
      <c r="X44" s="25"/>
      <c r="Y44" s="25"/>
      <c r="Z44" s="25"/>
      <c r="AA44" s="48"/>
      <c r="AB44" s="25"/>
      <c r="AC44" s="25"/>
      <c r="AD44" s="25"/>
      <c r="AE44" s="256"/>
      <c r="AF44" s="256"/>
      <c r="AG44" s="256"/>
      <c r="AH44" s="256"/>
      <c r="AI44" s="256"/>
      <c r="AJ44" s="80"/>
      <c r="AK44" s="80"/>
    </row>
    <row r="45" spans="1:37" s="41" customFormat="1">
      <c r="U45" s="81"/>
      <c r="V45" s="25"/>
      <c r="W45" s="25"/>
      <c r="X45" s="25"/>
      <c r="Y45" s="25"/>
      <c r="Z45" s="25"/>
      <c r="AA45" s="48"/>
      <c r="AB45" s="25"/>
      <c r="AC45" s="25"/>
      <c r="AD45" s="25"/>
      <c r="AE45" s="256"/>
      <c r="AF45" s="256"/>
      <c r="AG45" s="256"/>
      <c r="AH45" s="256"/>
      <c r="AI45" s="256"/>
      <c r="AJ45" s="80"/>
      <c r="AK45" s="80"/>
    </row>
    <row r="46" spans="1:37" s="41" customFormat="1">
      <c r="A46" s="39"/>
      <c r="U46" s="81"/>
      <c r="V46" s="25"/>
      <c r="W46" s="25"/>
      <c r="X46" s="25"/>
      <c r="Y46" s="25"/>
      <c r="Z46" s="25"/>
      <c r="AA46" s="48"/>
      <c r="AB46" s="25"/>
      <c r="AC46" s="25"/>
      <c r="AD46" s="25"/>
      <c r="AE46" s="25"/>
      <c r="AF46" s="25"/>
      <c r="AG46" s="25"/>
      <c r="AH46" s="25"/>
      <c r="AI46" s="25"/>
      <c r="AJ46" s="25"/>
      <c r="AK46" s="25"/>
    </row>
    <row r="47" spans="1:37" s="41" customFormat="1">
      <c r="U47" s="81"/>
      <c r="V47" s="25"/>
      <c r="W47" s="25"/>
      <c r="X47" s="25"/>
      <c r="Y47" s="25"/>
      <c r="Z47" s="25"/>
      <c r="AA47" s="48"/>
      <c r="AB47" s="25"/>
      <c r="AC47" s="25"/>
      <c r="AD47" s="25"/>
      <c r="AE47" s="25"/>
      <c r="AF47" s="25"/>
      <c r="AG47" s="25"/>
      <c r="AH47" s="25"/>
      <c r="AI47" s="25"/>
      <c r="AJ47" s="25"/>
      <c r="AK47" s="25"/>
    </row>
    <row r="48" spans="1:37" s="41" customFormat="1">
      <c r="A48" s="258"/>
      <c r="B48" s="259"/>
      <c r="C48" s="258"/>
      <c r="D48" s="411"/>
      <c r="E48" s="411"/>
      <c r="F48" s="411"/>
      <c r="G48" s="48"/>
      <c r="H48" s="25"/>
      <c r="I48" s="25"/>
      <c r="J48" s="25"/>
      <c r="K48" s="25"/>
      <c r="L48" s="25"/>
      <c r="M48" s="25"/>
      <c r="N48" s="25"/>
      <c r="O48" s="25"/>
      <c r="P48" s="25"/>
      <c r="Q48" s="25"/>
      <c r="U48" s="82"/>
      <c r="AD48" s="25"/>
      <c r="AE48" s="25"/>
      <c r="AF48" s="25"/>
      <c r="AG48" s="25"/>
      <c r="AH48" s="25"/>
      <c r="AI48" s="25"/>
      <c r="AJ48" s="25"/>
      <c r="AK48" s="25"/>
    </row>
    <row r="49" spans="1:37" s="41" customFormat="1">
      <c r="A49" s="25"/>
      <c r="B49" s="25"/>
      <c r="C49" s="25"/>
      <c r="D49" s="80"/>
      <c r="E49" s="80"/>
      <c r="F49" s="80"/>
      <c r="G49" s="48"/>
      <c r="H49" s="25"/>
      <c r="I49" s="25"/>
      <c r="J49" s="25"/>
      <c r="K49" s="25"/>
      <c r="L49" s="25"/>
      <c r="M49" s="25"/>
      <c r="N49" s="25"/>
      <c r="O49" s="25"/>
      <c r="P49" s="25"/>
      <c r="Q49" s="25"/>
      <c r="U49" s="82"/>
      <c r="AD49" s="25"/>
      <c r="AE49" s="25"/>
      <c r="AF49" s="25"/>
      <c r="AG49" s="25"/>
      <c r="AH49" s="25"/>
      <c r="AI49" s="25"/>
      <c r="AJ49" s="25"/>
      <c r="AK49" s="25"/>
    </row>
    <row r="50" spans="1:37" s="41" customFormat="1">
      <c r="A50" s="25"/>
      <c r="B50" s="25"/>
      <c r="C50" s="25"/>
      <c r="D50" s="80"/>
      <c r="E50" s="80"/>
      <c r="F50" s="80"/>
      <c r="G50" s="48"/>
      <c r="H50" s="25"/>
      <c r="I50" s="25"/>
      <c r="J50" s="25"/>
      <c r="K50" s="25"/>
      <c r="L50" s="25"/>
      <c r="M50" s="411"/>
      <c r="N50" s="411"/>
      <c r="O50" s="411"/>
      <c r="P50" s="25"/>
      <c r="Q50" s="25"/>
      <c r="U50" s="49"/>
      <c r="V50" s="25"/>
      <c r="W50" s="25"/>
      <c r="X50" s="25"/>
      <c r="Y50" s="25"/>
      <c r="Z50" s="25"/>
      <c r="AA50" s="25"/>
      <c r="AB50" s="25"/>
      <c r="AC50" s="25"/>
      <c r="AD50" s="25"/>
      <c r="AE50" s="25"/>
      <c r="AF50" s="25"/>
      <c r="AG50" s="25"/>
      <c r="AH50" s="25"/>
      <c r="AI50" s="25"/>
      <c r="AJ50" s="25"/>
      <c r="AK50" s="25"/>
    </row>
    <row r="51" spans="1:37" s="41" customFormat="1">
      <c r="A51" s="25"/>
      <c r="B51" s="25"/>
      <c r="C51" s="25"/>
      <c r="D51" s="80"/>
      <c r="E51" s="80"/>
      <c r="F51" s="80"/>
      <c r="G51" s="48"/>
      <c r="H51" s="25"/>
      <c r="I51" s="25"/>
      <c r="J51" s="25"/>
      <c r="K51" s="25"/>
      <c r="L51" s="25"/>
      <c r="M51" s="25"/>
      <c r="N51" s="25"/>
      <c r="O51" s="25"/>
      <c r="P51" s="25"/>
      <c r="Q51" s="25"/>
      <c r="U51" s="49"/>
      <c r="V51" s="25"/>
      <c r="W51" s="25"/>
      <c r="X51" s="25"/>
      <c r="Y51" s="25"/>
      <c r="Z51" s="25"/>
      <c r="AA51" s="25"/>
      <c r="AB51" s="25"/>
      <c r="AC51" s="25"/>
      <c r="AD51" s="25"/>
      <c r="AE51" s="25"/>
      <c r="AF51" s="25"/>
      <c r="AG51" s="25"/>
      <c r="AH51" s="25"/>
      <c r="AI51" s="25"/>
      <c r="AJ51" s="25"/>
      <c r="AK51" s="25"/>
    </row>
    <row r="52" spans="1:37" s="41" customFormat="1">
      <c r="A52" s="25"/>
      <c r="B52" s="25"/>
      <c r="C52" s="25"/>
      <c r="D52" s="260"/>
      <c r="E52" s="260"/>
      <c r="F52" s="260"/>
      <c r="G52" s="48"/>
      <c r="H52" s="25"/>
      <c r="I52" s="25"/>
      <c r="J52" s="25"/>
      <c r="K52" s="25"/>
      <c r="L52" s="25"/>
      <c r="M52" s="28"/>
      <c r="N52" s="25"/>
      <c r="O52" s="25"/>
      <c r="P52" s="25"/>
      <c r="Q52" s="25"/>
      <c r="U52" s="81"/>
      <c r="V52" s="25"/>
      <c r="W52" s="25"/>
      <c r="X52" s="25"/>
      <c r="Y52" s="25"/>
      <c r="Z52" s="25"/>
      <c r="AA52" s="25"/>
      <c r="AB52" s="25"/>
      <c r="AC52" s="25"/>
      <c r="AD52" s="25"/>
      <c r="AE52" s="25"/>
      <c r="AF52" s="25"/>
      <c r="AG52" s="25"/>
      <c r="AH52" s="25"/>
      <c r="AI52" s="25"/>
      <c r="AJ52" s="25"/>
      <c r="AK52" s="25"/>
    </row>
    <row r="53" spans="1:37" s="41" customFormat="1">
      <c r="A53" s="25"/>
      <c r="B53" s="25"/>
      <c r="C53" s="25"/>
      <c r="D53" s="80"/>
      <c r="E53" s="80"/>
      <c r="F53" s="80"/>
      <c r="G53" s="48"/>
      <c r="H53" s="25"/>
      <c r="I53" s="25"/>
      <c r="J53" s="25"/>
      <c r="K53" s="25"/>
      <c r="L53" s="28"/>
      <c r="M53" s="25"/>
      <c r="N53" s="25"/>
      <c r="O53" s="25"/>
      <c r="P53" s="25"/>
      <c r="Q53" s="25"/>
      <c r="U53" s="81"/>
      <c r="V53" s="259"/>
      <c r="W53" s="259"/>
      <c r="X53" s="259"/>
      <c r="Y53" s="259"/>
      <c r="Z53" s="259"/>
      <c r="AA53" s="259"/>
      <c r="AB53" s="259"/>
      <c r="AC53" s="259"/>
      <c r="AD53" s="25"/>
      <c r="AE53" s="25"/>
      <c r="AF53" s="25"/>
      <c r="AG53" s="25"/>
      <c r="AH53" s="25"/>
      <c r="AI53" s="25"/>
      <c r="AJ53" s="25"/>
      <c r="AK53" s="25"/>
    </row>
    <row r="54" spans="1:37" s="41" customFormat="1">
      <c r="A54" s="25"/>
      <c r="B54" s="25"/>
      <c r="C54" s="25"/>
      <c r="D54" s="80"/>
      <c r="E54" s="80"/>
      <c r="F54" s="80"/>
      <c r="G54" s="48"/>
      <c r="H54" s="25"/>
      <c r="I54" s="25"/>
      <c r="J54" s="25"/>
      <c r="K54" s="411"/>
      <c r="L54" s="423"/>
      <c r="M54" s="25"/>
      <c r="N54" s="25"/>
      <c r="O54" s="25"/>
      <c r="P54" s="25"/>
      <c r="Q54" s="25"/>
      <c r="U54" s="49"/>
      <c r="V54" s="261"/>
      <c r="W54" s="262"/>
      <c r="X54" s="263"/>
      <c r="Y54" s="264"/>
      <c r="Z54" s="265"/>
      <c r="AA54" s="266"/>
      <c r="AB54" s="267"/>
      <c r="AC54" s="268"/>
      <c r="AD54" s="25"/>
      <c r="AE54" s="25"/>
      <c r="AF54" s="25"/>
      <c r="AG54" s="25"/>
      <c r="AH54" s="25"/>
      <c r="AI54" s="25"/>
      <c r="AJ54" s="25"/>
      <c r="AK54" s="25"/>
    </row>
    <row r="55" spans="1:37" s="41" customFormat="1">
      <c r="A55" s="25"/>
      <c r="B55" s="25"/>
      <c r="C55" s="25"/>
      <c r="D55" s="80"/>
      <c r="E55" s="80"/>
      <c r="F55" s="80"/>
      <c r="G55" s="48"/>
      <c r="H55" s="25"/>
      <c r="I55" s="25"/>
      <c r="J55" s="25"/>
      <c r="K55" s="25"/>
      <c r="L55" s="28"/>
      <c r="M55" s="25"/>
      <c r="N55" s="25"/>
      <c r="O55" s="25"/>
      <c r="P55" s="25"/>
      <c r="Q55" s="25"/>
      <c r="U55" s="269"/>
      <c r="V55" s="270"/>
      <c r="W55" s="162"/>
      <c r="X55" s="271"/>
      <c r="Y55" s="164"/>
      <c r="Z55" s="165"/>
      <c r="AA55" s="201"/>
      <c r="AB55" s="202"/>
      <c r="AC55" s="272"/>
      <c r="AD55" s="25"/>
      <c r="AE55" s="25"/>
      <c r="AF55" s="25"/>
      <c r="AG55" s="25"/>
      <c r="AH55" s="25"/>
      <c r="AI55" s="25"/>
      <c r="AJ55" s="25"/>
      <c r="AK55" s="25"/>
    </row>
    <row r="56" spans="1:37" s="41" customFormat="1">
      <c r="A56" s="25"/>
      <c r="B56" s="25"/>
      <c r="C56" s="25"/>
      <c r="D56" s="25"/>
      <c r="E56" s="25"/>
      <c r="F56" s="25"/>
      <c r="G56" s="48"/>
      <c r="H56" s="25"/>
      <c r="I56" s="25"/>
      <c r="J56" s="25"/>
      <c r="K56" s="25"/>
      <c r="L56" s="25"/>
      <c r="M56" s="25"/>
      <c r="N56" s="25"/>
      <c r="O56" s="25"/>
      <c r="P56" s="25"/>
      <c r="Q56" s="25"/>
      <c r="U56" s="269"/>
      <c r="V56" s="270"/>
      <c r="W56" s="162"/>
      <c r="X56" s="271"/>
      <c r="Y56" s="164"/>
      <c r="Z56" s="165"/>
      <c r="AA56" s="201"/>
      <c r="AB56" s="202"/>
      <c r="AC56" s="272"/>
      <c r="AD56" s="25"/>
      <c r="AE56" s="25"/>
      <c r="AF56" s="25"/>
      <c r="AG56" s="25"/>
      <c r="AH56" s="25"/>
      <c r="AI56" s="25"/>
      <c r="AJ56" s="25"/>
      <c r="AK56" s="25"/>
    </row>
    <row r="57" spans="1:37" s="41" customFormat="1">
      <c r="A57" s="25"/>
      <c r="B57" s="25"/>
      <c r="C57" s="25"/>
      <c r="D57" s="80"/>
      <c r="E57" s="80"/>
      <c r="F57" s="80"/>
      <c r="G57" s="48"/>
      <c r="H57" s="25"/>
      <c r="I57" s="25"/>
      <c r="J57" s="25"/>
      <c r="K57" s="25"/>
      <c r="L57" s="25"/>
      <c r="M57" s="25"/>
      <c r="N57" s="25"/>
      <c r="O57" s="25"/>
      <c r="P57" s="25"/>
      <c r="Q57" s="25"/>
      <c r="U57" s="269"/>
      <c r="V57" s="270"/>
      <c r="W57" s="162"/>
      <c r="X57" s="271"/>
      <c r="Y57" s="164"/>
      <c r="Z57" s="165"/>
      <c r="AA57" s="201"/>
      <c r="AB57" s="202"/>
      <c r="AC57" s="272"/>
      <c r="AD57" s="25"/>
      <c r="AE57" s="25"/>
      <c r="AF57" s="25"/>
      <c r="AG57" s="25"/>
      <c r="AH57" s="25"/>
      <c r="AI57" s="25"/>
      <c r="AJ57" s="25"/>
      <c r="AK57" s="25"/>
    </row>
    <row r="58" spans="1:37" s="41" customFormat="1">
      <c r="A58" s="25"/>
      <c r="B58" s="25"/>
      <c r="C58" s="25"/>
      <c r="D58" s="80"/>
      <c r="E58" s="80"/>
      <c r="F58" s="80"/>
      <c r="G58" s="48"/>
      <c r="H58" s="25"/>
      <c r="I58" s="25"/>
      <c r="J58" s="25"/>
      <c r="K58" s="25"/>
      <c r="L58" s="25"/>
      <c r="M58" s="25"/>
      <c r="N58" s="25"/>
      <c r="O58" s="25"/>
      <c r="P58" s="25"/>
      <c r="Q58" s="25"/>
      <c r="U58" s="269"/>
      <c r="V58" s="270"/>
      <c r="W58" s="162"/>
      <c r="X58" s="271"/>
      <c r="Y58" s="164"/>
      <c r="Z58" s="165"/>
      <c r="AA58" s="201"/>
      <c r="AB58" s="202"/>
      <c r="AC58" s="272"/>
      <c r="AD58" s="25"/>
      <c r="AE58" s="25"/>
      <c r="AF58" s="25"/>
      <c r="AG58" s="25"/>
      <c r="AH58" s="25"/>
      <c r="AI58" s="25"/>
      <c r="AJ58" s="25"/>
      <c r="AK58" s="25"/>
    </row>
    <row r="59" spans="1:37" s="41" customFormat="1">
      <c r="A59" s="25"/>
      <c r="B59" s="25"/>
      <c r="C59" s="25"/>
      <c r="D59" s="80"/>
      <c r="E59" s="80"/>
      <c r="F59" s="80"/>
      <c r="G59" s="48"/>
      <c r="H59" s="25"/>
      <c r="I59" s="25"/>
      <c r="J59" s="25"/>
      <c r="K59" s="269"/>
      <c r="L59" s="273"/>
      <c r="M59" s="411"/>
      <c r="N59" s="411"/>
      <c r="O59" s="411"/>
      <c r="P59" s="259"/>
      <c r="Q59" s="273"/>
      <c r="U59" s="269"/>
      <c r="V59" s="270"/>
      <c r="W59" s="162"/>
      <c r="X59" s="271"/>
      <c r="Y59" s="164"/>
      <c r="Z59" s="165"/>
      <c r="AA59" s="201"/>
      <c r="AB59" s="202"/>
      <c r="AC59" s="272"/>
      <c r="AD59" s="25"/>
      <c r="AE59" s="25"/>
      <c r="AF59" s="25"/>
      <c r="AG59" s="25"/>
      <c r="AH59" s="25"/>
      <c r="AI59" s="25"/>
      <c r="AJ59" s="25"/>
      <c r="AK59" s="25"/>
    </row>
    <row r="60" spans="1:37" s="41" customFormat="1">
      <c r="A60" s="25"/>
      <c r="B60" s="25"/>
      <c r="C60" s="25"/>
      <c r="D60" s="274"/>
      <c r="E60" s="274"/>
      <c r="F60" s="274"/>
      <c r="G60" s="48"/>
      <c r="H60" s="25"/>
      <c r="I60" s="25"/>
      <c r="J60" s="25"/>
      <c r="K60" s="25"/>
      <c r="L60" s="423"/>
      <c r="M60" s="25"/>
      <c r="N60" s="25"/>
      <c r="O60" s="25"/>
      <c r="P60" s="25"/>
      <c r="Q60" s="25"/>
      <c r="U60" s="269"/>
      <c r="V60" s="275"/>
      <c r="W60" s="276"/>
      <c r="X60" s="277"/>
      <c r="Y60" s="278"/>
      <c r="Z60" s="279"/>
      <c r="AA60" s="280"/>
      <c r="AB60" s="281"/>
      <c r="AC60" s="282"/>
      <c r="AD60" s="25"/>
      <c r="AE60" s="25"/>
      <c r="AF60" s="25"/>
      <c r="AG60" s="25"/>
      <c r="AH60" s="25"/>
      <c r="AI60" s="25"/>
      <c r="AJ60" s="25"/>
      <c r="AK60" s="25"/>
    </row>
    <row r="61" spans="1:37" s="41" customFormat="1">
      <c r="A61" s="25"/>
      <c r="B61" s="25"/>
      <c r="C61" s="25"/>
      <c r="D61" s="80"/>
      <c r="E61" s="80"/>
      <c r="F61" s="80"/>
      <c r="G61" s="48"/>
      <c r="H61" s="25"/>
      <c r="I61" s="25"/>
      <c r="J61" s="25"/>
      <c r="K61" s="25"/>
      <c r="L61" s="423"/>
      <c r="M61" s="25"/>
      <c r="N61" s="25"/>
      <c r="O61" s="25"/>
      <c r="P61" s="25"/>
      <c r="Q61" s="25"/>
      <c r="U61" s="269"/>
      <c r="V61" s="275"/>
      <c r="W61" s="276"/>
      <c r="X61" s="277"/>
      <c r="Y61" s="278"/>
      <c r="Z61" s="279"/>
      <c r="AA61" s="280"/>
      <c r="AB61" s="281"/>
      <c r="AC61" s="282"/>
      <c r="AD61" s="25"/>
      <c r="AE61" s="25"/>
      <c r="AF61" s="25"/>
      <c r="AG61" s="25"/>
      <c r="AH61" s="25"/>
      <c r="AI61" s="25"/>
      <c r="AJ61" s="25"/>
      <c r="AK61" s="25"/>
    </row>
    <row r="62" spans="1:37" s="41" customFormat="1">
      <c r="A62" s="25"/>
      <c r="B62" s="25"/>
      <c r="C62" s="25"/>
      <c r="D62" s="80"/>
      <c r="E62" s="80"/>
      <c r="F62" s="80"/>
      <c r="G62" s="48"/>
      <c r="H62" s="25"/>
      <c r="I62" s="25"/>
      <c r="J62" s="25"/>
      <c r="K62" s="25"/>
      <c r="L62" s="423"/>
      <c r="M62" s="25"/>
      <c r="N62" s="25"/>
      <c r="O62" s="25"/>
      <c r="P62" s="25"/>
      <c r="Q62" s="25"/>
      <c r="U62" s="81"/>
      <c r="V62" s="25"/>
      <c r="W62" s="25"/>
      <c r="X62" s="25"/>
      <c r="Y62" s="25"/>
      <c r="Z62" s="25"/>
      <c r="AA62" s="25"/>
      <c r="AB62" s="25"/>
      <c r="AC62" s="25"/>
      <c r="AD62" s="25"/>
      <c r="AE62" s="25"/>
      <c r="AF62" s="25"/>
      <c r="AG62" s="25"/>
      <c r="AH62" s="25"/>
      <c r="AI62" s="25"/>
      <c r="AJ62" s="25"/>
      <c r="AK62" s="25"/>
    </row>
    <row r="63" spans="1:37" s="41" customFormat="1">
      <c r="A63" s="25"/>
      <c r="B63" s="25"/>
      <c r="C63" s="25"/>
      <c r="D63" s="80"/>
      <c r="E63" s="80"/>
      <c r="F63" s="80"/>
      <c r="G63" s="48"/>
      <c r="H63" s="25"/>
      <c r="I63" s="25"/>
      <c r="J63" s="25"/>
      <c r="K63" s="25"/>
      <c r="L63" s="423"/>
      <c r="M63" s="25"/>
      <c r="N63" s="25"/>
      <c r="O63" s="25"/>
      <c r="P63" s="25"/>
      <c r="Q63" s="25"/>
      <c r="U63" s="81"/>
      <c r="V63" s="25"/>
      <c r="W63" s="25"/>
      <c r="X63" s="25"/>
      <c r="Y63" s="25"/>
      <c r="Z63" s="25"/>
      <c r="AA63" s="25"/>
      <c r="AB63" s="25"/>
      <c r="AC63" s="25"/>
      <c r="AD63" s="25"/>
      <c r="AE63" s="25"/>
      <c r="AF63" s="25"/>
      <c r="AG63" s="25"/>
      <c r="AH63" s="25"/>
      <c r="AI63" s="25"/>
      <c r="AJ63" s="25"/>
      <c r="AK63" s="25"/>
    </row>
    <row r="64" spans="1:37" s="41" customFormat="1">
      <c r="A64" s="25"/>
      <c r="B64" s="25"/>
      <c r="C64" s="25"/>
      <c r="D64" s="283"/>
      <c r="E64" s="283"/>
      <c r="F64" s="283"/>
      <c r="G64" s="48"/>
      <c r="H64" s="25"/>
      <c r="I64" s="25"/>
      <c r="J64" s="25"/>
      <c r="K64" s="25"/>
      <c r="L64" s="423"/>
      <c r="M64" s="25"/>
      <c r="N64" s="25"/>
      <c r="O64" s="25"/>
      <c r="P64" s="25"/>
      <c r="Q64" s="25"/>
      <c r="U64" s="284"/>
      <c r="V64" s="411"/>
      <c r="W64" s="411"/>
      <c r="X64" s="411"/>
      <c r="Y64" s="411"/>
      <c r="Z64" s="411"/>
      <c r="AA64" s="411"/>
      <c r="AB64" s="411"/>
      <c r="AC64" s="411"/>
      <c r="AD64" s="25"/>
      <c r="AE64" s="25"/>
      <c r="AF64" s="25"/>
      <c r="AG64" s="25"/>
      <c r="AH64" s="25"/>
      <c r="AI64" s="25"/>
      <c r="AJ64" s="25"/>
      <c r="AK64" s="25"/>
    </row>
    <row r="65" spans="1:37" s="41" customFormat="1">
      <c r="A65" s="25"/>
      <c r="B65" s="25"/>
      <c r="C65" s="25"/>
      <c r="D65" s="80"/>
      <c r="E65" s="80"/>
      <c r="F65" s="80"/>
      <c r="G65" s="48"/>
      <c r="H65" s="25"/>
      <c r="I65" s="25"/>
      <c r="J65" s="25"/>
      <c r="K65" s="25"/>
      <c r="L65" s="423"/>
      <c r="M65" s="25"/>
      <c r="N65" s="25"/>
      <c r="O65" s="25"/>
      <c r="P65" s="25"/>
      <c r="Q65" s="25"/>
      <c r="U65" s="81"/>
      <c r="V65" s="424"/>
      <c r="W65" s="424"/>
      <c r="X65" s="424"/>
      <c r="Y65" s="424"/>
      <c r="Z65" s="424"/>
      <c r="AA65" s="424"/>
      <c r="AB65" s="424"/>
      <c r="AC65" s="424"/>
      <c r="AD65" s="25"/>
      <c r="AE65" s="256"/>
      <c r="AF65" s="256"/>
      <c r="AG65" s="256"/>
      <c r="AH65" s="256"/>
      <c r="AI65" s="256"/>
      <c r="AJ65" s="80"/>
      <c r="AK65" s="80"/>
    </row>
    <row r="66" spans="1:37" s="41" customFormat="1">
      <c r="A66" s="25"/>
      <c r="B66" s="25"/>
      <c r="C66" s="25"/>
      <c r="D66" s="80"/>
      <c r="E66" s="80"/>
      <c r="F66" s="80"/>
      <c r="G66" s="48"/>
      <c r="H66" s="25"/>
      <c r="I66" s="25"/>
      <c r="J66" s="25"/>
      <c r="K66" s="25"/>
      <c r="L66" s="423"/>
      <c r="M66" s="25"/>
      <c r="N66" s="25"/>
      <c r="O66" s="25"/>
      <c r="P66" s="25"/>
      <c r="Q66" s="25"/>
      <c r="U66" s="81"/>
      <c r="V66" s="424"/>
      <c r="W66" s="424"/>
      <c r="X66" s="424"/>
      <c r="Y66" s="424"/>
      <c r="Z66" s="424"/>
      <c r="AA66" s="424"/>
      <c r="AB66" s="424"/>
      <c r="AC66" s="424"/>
      <c r="AD66" s="25"/>
      <c r="AE66" s="256"/>
      <c r="AF66" s="256"/>
      <c r="AG66" s="256"/>
      <c r="AH66" s="256"/>
      <c r="AI66" s="256"/>
      <c r="AJ66" s="80"/>
      <c r="AK66" s="80"/>
    </row>
    <row r="67" spans="1:37" s="41" customFormat="1">
      <c r="A67" s="25"/>
      <c r="B67" s="25"/>
      <c r="C67" s="25"/>
      <c r="D67" s="80"/>
      <c r="E67" s="80"/>
      <c r="F67" s="80"/>
      <c r="G67" s="48"/>
      <c r="H67" s="25"/>
      <c r="I67" s="25"/>
      <c r="J67" s="25"/>
      <c r="K67" s="25"/>
      <c r="L67" s="423"/>
      <c r="M67" s="25"/>
      <c r="N67" s="25"/>
      <c r="O67" s="25"/>
      <c r="P67" s="25"/>
      <c r="Q67" s="25"/>
      <c r="U67" s="81"/>
      <c r="V67" s="424"/>
      <c r="W67" s="424"/>
      <c r="X67" s="424"/>
      <c r="Y67" s="424"/>
      <c r="Z67" s="424"/>
      <c r="AA67" s="424"/>
      <c r="AB67" s="424"/>
      <c r="AC67" s="424"/>
      <c r="AD67" s="25"/>
      <c r="AE67" s="256"/>
      <c r="AF67" s="256"/>
      <c r="AG67" s="256"/>
      <c r="AH67" s="256"/>
      <c r="AI67" s="256"/>
      <c r="AJ67" s="80"/>
      <c r="AK67" s="80"/>
    </row>
    <row r="68" spans="1:37" s="41" customFormat="1">
      <c r="A68" s="25"/>
      <c r="B68" s="25"/>
      <c r="C68" s="25"/>
      <c r="D68" s="25"/>
      <c r="E68" s="25"/>
      <c r="F68" s="25"/>
      <c r="G68" s="48"/>
      <c r="H68" s="25"/>
      <c r="I68" s="25"/>
      <c r="J68" s="25"/>
      <c r="K68" s="25"/>
      <c r="L68" s="25"/>
      <c r="M68" s="25"/>
      <c r="N68" s="25"/>
      <c r="O68" s="25"/>
      <c r="P68" s="25"/>
      <c r="Q68" s="25"/>
      <c r="U68" s="81"/>
      <c r="V68" s="424"/>
      <c r="W68" s="424"/>
      <c r="X68" s="424"/>
      <c r="Y68" s="424"/>
      <c r="Z68" s="424"/>
      <c r="AA68" s="424"/>
      <c r="AB68" s="424"/>
      <c r="AC68" s="424"/>
      <c r="AD68" s="25"/>
      <c r="AE68" s="256"/>
      <c r="AF68" s="256"/>
      <c r="AG68" s="256"/>
      <c r="AH68" s="256"/>
      <c r="AI68" s="256"/>
      <c r="AJ68" s="80"/>
      <c r="AK68" s="80"/>
    </row>
    <row r="69" spans="1:37" s="41" customFormat="1">
      <c r="A69" s="25"/>
      <c r="B69" s="25"/>
      <c r="C69" s="25"/>
      <c r="D69" s="80"/>
      <c r="E69" s="80"/>
      <c r="F69" s="80"/>
      <c r="G69" s="48"/>
      <c r="H69" s="25"/>
      <c r="I69" s="25"/>
      <c r="J69" s="25"/>
      <c r="K69" s="424"/>
      <c r="L69" s="424"/>
      <c r="M69" s="424"/>
      <c r="N69" s="424"/>
      <c r="O69" s="424"/>
      <c r="P69" s="424"/>
      <c r="Q69" s="424"/>
      <c r="U69" s="81"/>
      <c r="V69" s="424"/>
      <c r="W69" s="424"/>
      <c r="X69" s="424"/>
      <c r="Y69" s="424"/>
      <c r="Z69" s="424"/>
      <c r="AA69" s="424"/>
      <c r="AB69" s="424"/>
      <c r="AC69" s="424"/>
    </row>
    <row r="70" spans="1:37" s="41" customFormat="1">
      <c r="A70" s="25"/>
      <c r="B70" s="25"/>
      <c r="C70" s="25"/>
      <c r="D70" s="80"/>
      <c r="E70" s="80"/>
      <c r="F70" s="80"/>
      <c r="G70" s="48"/>
      <c r="H70" s="25"/>
      <c r="I70" s="25"/>
      <c r="J70" s="25"/>
      <c r="K70" s="424"/>
      <c r="L70" s="424"/>
      <c r="M70" s="424"/>
      <c r="N70" s="424"/>
      <c r="O70" s="424"/>
      <c r="P70" s="424"/>
      <c r="Q70" s="424"/>
      <c r="U70" s="81"/>
      <c r="V70" s="424"/>
      <c r="W70" s="424"/>
      <c r="X70" s="424"/>
      <c r="Y70" s="424"/>
      <c r="Z70" s="424"/>
      <c r="AA70" s="424"/>
      <c r="AB70" s="424"/>
      <c r="AC70" s="424"/>
    </row>
    <row r="71" spans="1:37" s="41" customFormat="1">
      <c r="A71" s="25"/>
      <c r="B71" s="25"/>
      <c r="C71" s="25"/>
      <c r="D71" s="80"/>
      <c r="E71" s="80"/>
      <c r="F71" s="80"/>
      <c r="G71" s="48"/>
      <c r="H71" s="25"/>
      <c r="I71" s="25"/>
      <c r="J71" s="25"/>
      <c r="K71" s="424"/>
      <c r="L71" s="424"/>
      <c r="M71" s="424"/>
      <c r="N71" s="424"/>
      <c r="O71" s="424"/>
      <c r="P71" s="424"/>
      <c r="Q71" s="424"/>
      <c r="U71" s="285"/>
      <c r="V71" s="424"/>
      <c r="W71" s="424"/>
      <c r="X71" s="424"/>
      <c r="Y71" s="424"/>
      <c r="Z71" s="424"/>
      <c r="AA71" s="424"/>
      <c r="AB71" s="424"/>
      <c r="AC71" s="424"/>
    </row>
    <row r="72" spans="1:37" s="41" customFormat="1">
      <c r="A72" s="25"/>
      <c r="B72" s="25"/>
      <c r="C72" s="25"/>
      <c r="D72" s="25"/>
      <c r="E72" s="25"/>
      <c r="F72" s="25"/>
      <c r="G72" s="48"/>
      <c r="H72" s="25"/>
      <c r="I72" s="25"/>
      <c r="J72" s="25"/>
      <c r="K72" s="424"/>
      <c r="L72" s="424"/>
      <c r="M72" s="424"/>
      <c r="N72" s="424"/>
      <c r="O72" s="424"/>
      <c r="P72" s="424"/>
      <c r="Q72" s="424"/>
      <c r="U72" s="285"/>
      <c r="V72" s="424"/>
      <c r="W72" s="424"/>
      <c r="X72" s="424"/>
      <c r="Y72" s="424"/>
      <c r="Z72" s="424"/>
      <c r="AA72" s="424"/>
      <c r="AB72" s="424"/>
      <c r="AC72" s="424"/>
    </row>
    <row r="73" spans="1:37" s="41" customFormat="1">
      <c r="A73" s="25"/>
      <c r="B73" s="25"/>
      <c r="C73" s="25"/>
      <c r="D73" s="80"/>
      <c r="E73" s="80"/>
      <c r="F73" s="80"/>
      <c r="G73" s="48"/>
      <c r="H73" s="25"/>
      <c r="I73" s="25"/>
      <c r="J73" s="25"/>
      <c r="K73" s="424"/>
      <c r="L73" s="424"/>
      <c r="M73" s="424"/>
      <c r="N73" s="424"/>
      <c r="O73" s="424"/>
      <c r="P73" s="424"/>
      <c r="Q73" s="424"/>
      <c r="U73" s="82"/>
    </row>
    <row r="74" spans="1:37" s="41" customFormat="1">
      <c r="A74" s="25"/>
      <c r="B74" s="25"/>
      <c r="C74" s="25"/>
      <c r="D74" s="80"/>
      <c r="E74" s="80"/>
      <c r="F74" s="80"/>
      <c r="G74" s="48"/>
      <c r="H74" s="25"/>
      <c r="I74" s="25"/>
      <c r="J74" s="25"/>
      <c r="K74" s="25"/>
      <c r="L74" s="25"/>
      <c r="M74" s="25"/>
      <c r="N74" s="25"/>
      <c r="O74" s="25"/>
      <c r="P74" s="25"/>
      <c r="Q74" s="25"/>
      <c r="U74" s="82"/>
    </row>
    <row r="75" spans="1:37" s="41" customFormat="1">
      <c r="A75" s="25"/>
      <c r="B75" s="25"/>
      <c r="C75" s="25"/>
      <c r="D75" s="80"/>
      <c r="E75" s="80"/>
      <c r="F75" s="80"/>
      <c r="G75" s="48"/>
      <c r="H75" s="25"/>
      <c r="I75" s="25"/>
      <c r="J75" s="25"/>
      <c r="K75" s="424"/>
      <c r="L75" s="424"/>
      <c r="M75" s="424"/>
      <c r="N75" s="424"/>
      <c r="O75" s="424"/>
      <c r="P75" s="424"/>
      <c r="Q75" s="424"/>
      <c r="U75" s="82"/>
    </row>
    <row r="76" spans="1:37" s="41" customFormat="1">
      <c r="A76" s="25"/>
      <c r="B76" s="25"/>
      <c r="C76" s="25"/>
      <c r="D76" s="25"/>
      <c r="E76" s="25"/>
      <c r="F76" s="25"/>
      <c r="G76" s="48"/>
      <c r="H76" s="25"/>
      <c r="I76" s="25"/>
      <c r="J76" s="25"/>
      <c r="K76" s="424"/>
      <c r="L76" s="424"/>
      <c r="M76" s="424"/>
      <c r="N76" s="424"/>
      <c r="O76" s="424"/>
      <c r="P76" s="424"/>
      <c r="Q76" s="424"/>
      <c r="U76" s="82"/>
    </row>
    <row r="77" spans="1:37" s="41" customFormat="1">
      <c r="A77" s="25"/>
      <c r="B77" s="25"/>
      <c r="C77" s="25"/>
      <c r="D77" s="80"/>
      <c r="E77" s="80"/>
      <c r="F77" s="80"/>
      <c r="G77" s="48"/>
      <c r="H77" s="25"/>
      <c r="I77" s="25"/>
      <c r="J77" s="25"/>
      <c r="K77" s="25"/>
      <c r="L77" s="25"/>
      <c r="M77" s="25"/>
      <c r="N77" s="25"/>
      <c r="O77" s="25"/>
      <c r="P77" s="25"/>
      <c r="Q77" s="25"/>
      <c r="U77" s="82"/>
    </row>
    <row r="78" spans="1:37" s="41" customFormat="1">
      <c r="A78" s="25"/>
      <c r="B78" s="25"/>
      <c r="C78" s="25"/>
      <c r="D78" s="80"/>
      <c r="E78" s="80"/>
      <c r="F78" s="80"/>
      <c r="G78" s="48"/>
      <c r="H78" s="25"/>
      <c r="I78" s="25"/>
      <c r="J78" s="25"/>
      <c r="K78" s="25"/>
      <c r="L78" s="25"/>
      <c r="M78" s="25"/>
      <c r="N78" s="25"/>
      <c r="O78" s="25"/>
      <c r="P78" s="25"/>
      <c r="Q78" s="25"/>
      <c r="U78" s="82"/>
    </row>
    <row r="79" spans="1:37" s="41" customFormat="1">
      <c r="A79" s="25"/>
      <c r="B79" s="25"/>
      <c r="C79" s="25"/>
      <c r="D79" s="80"/>
      <c r="E79" s="80"/>
      <c r="F79" s="80"/>
      <c r="G79" s="48"/>
      <c r="H79" s="25"/>
      <c r="I79" s="25"/>
      <c r="J79" s="25"/>
      <c r="K79" s="25"/>
      <c r="L79" s="25"/>
      <c r="M79" s="25"/>
      <c r="N79" s="25"/>
      <c r="O79" s="25"/>
      <c r="P79" s="25"/>
      <c r="Q79" s="25"/>
      <c r="U79" s="82"/>
    </row>
    <row r="80" spans="1:37" s="41" customFormat="1">
      <c r="U80" s="82"/>
    </row>
    <row r="81" spans="21:21" s="41" customFormat="1">
      <c r="U81" s="82"/>
    </row>
  </sheetData>
  <sheetProtection password="E44E" sheet="1" objects="1" scenarios="1" selectLockedCells="1"/>
  <mergeCells count="20">
    <mergeCell ref="K75:Q76"/>
    <mergeCell ref="V68:AC68"/>
    <mergeCell ref="K69:Q73"/>
    <mergeCell ref="V69:AC69"/>
    <mergeCell ref="V70:AC70"/>
    <mergeCell ref="V71:AC71"/>
    <mergeCell ref="V72:AC72"/>
    <mergeCell ref="K54:L54"/>
    <mergeCell ref="M59:O59"/>
    <mergeCell ref="L60:L67"/>
    <mergeCell ref="V64:AC64"/>
    <mergeCell ref="V65:AC65"/>
    <mergeCell ref="V66:AC66"/>
    <mergeCell ref="V67:AC67"/>
    <mergeCell ref="M50:O50"/>
    <mergeCell ref="A2:H2"/>
    <mergeCell ref="B4:D4"/>
    <mergeCell ref="A12:D12"/>
    <mergeCell ref="A13:D13"/>
    <mergeCell ref="D48:F4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1"/>
  <sheetViews>
    <sheetView workbookViewId="0">
      <selection activeCell="B4" sqref="B4:D4"/>
    </sheetView>
  </sheetViews>
  <sheetFormatPr defaultColWidth="8.85546875" defaultRowHeight="12.75"/>
  <cols>
    <col min="1" max="1" width="18.7109375" style="18" customWidth="1"/>
    <col min="2" max="4" width="12.7109375" style="18" customWidth="1"/>
    <col min="5" max="7" width="10.7109375" style="18" customWidth="1"/>
    <col min="8" max="10" width="8.85546875" style="18"/>
    <col min="11" max="11" width="27.7109375" style="18" bestFit="1" customWidth="1"/>
    <col min="12" max="12" width="8.85546875" style="18"/>
    <col min="13" max="15" width="30.7109375" style="18" customWidth="1"/>
    <col min="16" max="20" width="8.85546875" style="18"/>
    <col min="21" max="21" width="34.7109375" style="235" customWidth="1"/>
    <col min="22" max="23" width="8.85546875" style="18"/>
    <col min="24" max="24" width="15.140625" style="18" customWidth="1"/>
    <col min="25" max="25" width="12.42578125" style="18" customWidth="1"/>
    <col min="26" max="26" width="15.140625" style="18" customWidth="1"/>
    <col min="27" max="35" width="8.85546875" style="18"/>
    <col min="36" max="37" width="8.5703125" style="18" bestFit="1" customWidth="1"/>
    <col min="38" max="40" width="8.85546875" style="18"/>
    <col min="41" max="41" width="14.85546875" style="18" customWidth="1"/>
    <col min="42" max="16384" width="8.85546875" style="18"/>
  </cols>
  <sheetData>
    <row r="1" spans="1:15" ht="12.75" customHeight="1">
      <c r="A1" s="6"/>
    </row>
    <row r="2" spans="1:15" ht="65.099999999999994" customHeight="1">
      <c r="A2" s="412" t="s">
        <v>105</v>
      </c>
      <c r="B2" s="413"/>
      <c r="C2" s="413"/>
      <c r="D2" s="413"/>
      <c r="E2" s="413"/>
      <c r="F2" s="413"/>
      <c r="G2" s="413"/>
      <c r="H2" s="413"/>
    </row>
    <row r="3" spans="1:15" ht="12.75" customHeight="1">
      <c r="A3" s="6"/>
    </row>
    <row r="4" spans="1:15" ht="27.95" customHeight="1">
      <c r="A4" s="335" t="s">
        <v>8</v>
      </c>
      <c r="B4" s="414" t="s">
        <v>107</v>
      </c>
      <c r="C4" s="415"/>
      <c r="D4" s="416"/>
    </row>
    <row r="5" spans="1:15" ht="12.75" customHeight="1"/>
    <row r="6" spans="1:15" ht="12.75" customHeight="1">
      <c r="A6" s="425" t="s">
        <v>28</v>
      </c>
      <c r="B6" s="426"/>
    </row>
    <row r="7" spans="1:15" ht="27.95" customHeight="1">
      <c r="A7" s="334" t="s">
        <v>0</v>
      </c>
      <c r="B7" s="236">
        <v>0.14000000000000001</v>
      </c>
      <c r="D7" s="338" t="s">
        <v>94</v>
      </c>
    </row>
    <row r="8" spans="1:15" ht="39.950000000000003" customHeight="1">
      <c r="A8" s="341" t="s">
        <v>53</v>
      </c>
      <c r="B8" s="236">
        <v>6.7</v>
      </c>
      <c r="D8" s="338" t="s">
        <v>76</v>
      </c>
      <c r="N8" s="338"/>
      <c r="O8" s="338"/>
    </row>
    <row r="9" spans="1:15">
      <c r="A9" s="93"/>
      <c r="B9" s="312"/>
    </row>
    <row r="10" spans="1:15">
      <c r="A10" s="41"/>
      <c r="B10" s="93"/>
    </row>
    <row r="11" spans="1:15">
      <c r="A11" s="237" t="s">
        <v>51</v>
      </c>
      <c r="B11" s="238"/>
      <c r="C11" s="238"/>
      <c r="D11" s="239"/>
      <c r="E11" s="240"/>
      <c r="F11" s="241"/>
      <c r="G11" s="241"/>
    </row>
    <row r="12" spans="1:15" ht="60" customHeight="1">
      <c r="A12" s="417" t="str">
        <f>IF(B7&gt;459, "WARNING: DRAINAGE AREA IS NOT WITHIN APPLICABLE RANGE OF 0.14 TO 459 SQUARE MILES. ACCURACY OF ESTIMATES ARE UNKNOWN.",IF(B7&lt;0.14, "WARNING: DRAINAGE AREA IS NOT WITHIN APPLICABLE RANGE OF 0.14 TO 459 SQUARE MILES. ACCURACY OF ESTIMATES ARE UNKNOWN.",""))</f>
        <v/>
      </c>
      <c r="B12" s="418"/>
      <c r="C12" s="418"/>
      <c r="D12" s="419"/>
      <c r="E12" s="242"/>
      <c r="F12" s="223"/>
      <c r="G12" s="223"/>
    </row>
    <row r="13" spans="1:15" ht="60" customHeight="1">
      <c r="A13" s="420" t="str">
        <f>IF((AND($B$7&gt;=1,$B$8&lt;=50)),"CAUTION: User should determine if percentage of impervious area is less than 10 percent. If so, use the equations in USGS Scientific Investigations Report 2009-5043, 2009-5158,or 2009-5156 to compute the best flood estimates for this rural stream.",IF((AND($B$8&gt;98.5,$B$8&lt;2.8)),"WARNING: PERCENTAGE OF DEVELOPED LAND IS NOT WITHIN APPLICABLE RAND OF 2.8 AND 98.5 PERCENT. ACCURACY OF ESTIMATES ARE UNKNOWN.",""))</f>
        <v/>
      </c>
      <c r="B13" s="421"/>
      <c r="C13" s="421"/>
      <c r="D13" s="422"/>
      <c r="E13" s="242"/>
      <c r="F13" s="223"/>
      <c r="G13" s="223"/>
    </row>
    <row r="15" spans="1:15" ht="69.95" customHeight="1">
      <c r="A15" s="243" t="s">
        <v>14</v>
      </c>
      <c r="B15" s="243" t="s">
        <v>59</v>
      </c>
      <c r="C15" s="243" t="s">
        <v>60</v>
      </c>
      <c r="D15" s="244" t="s">
        <v>61</v>
      </c>
      <c r="E15" s="243" t="s">
        <v>62</v>
      </c>
      <c r="F15" s="243" t="s">
        <v>63</v>
      </c>
      <c r="G15" s="245" t="s">
        <v>64</v>
      </c>
    </row>
    <row r="16" spans="1:15">
      <c r="A16" s="179">
        <v>50</v>
      </c>
      <c r="B16" s="310">
        <f>ROUND('Region 3 data'!B47,3-LEN(INT('Region 3 data'!B47)))</f>
        <v>9.8699999999999992</v>
      </c>
      <c r="C16" s="295">
        <f>ROUND('Region 3 data'!C47,3-LEN(INT('Region 3 data'!C47)))</f>
        <v>3.99</v>
      </c>
      <c r="D16" s="295">
        <f>ROUND('Region 3 data'!D47,3-LEN(INT('Region 3 data'!D47)))</f>
        <v>24.4</v>
      </c>
      <c r="E16" s="311">
        <f>'Region 3 data'!E47</f>
        <v>-35.87864697700418</v>
      </c>
      <c r="F16" s="311">
        <f>'Region 3 data'!F47</f>
        <v>55.954288681552057</v>
      </c>
      <c r="G16" s="322">
        <f>'Region 3 data'!G47</f>
        <v>46.726298313965167</v>
      </c>
    </row>
    <row r="17" spans="1:7">
      <c r="A17" s="185">
        <v>20</v>
      </c>
      <c r="B17" s="305">
        <f>ROUND('Region 3 data'!B48,3-LEN(INT('Region 3 data'!B48)))</f>
        <v>16.8</v>
      </c>
      <c r="C17" s="306">
        <f>ROUND('Region 3 data'!C48,3-LEN(INT('Region 3 data'!C48)))</f>
        <v>6.1</v>
      </c>
      <c r="D17" s="306">
        <f>ROUND('Region 3 data'!D48,3-LEN(INT('Region 3 data'!D48)))</f>
        <v>46.3</v>
      </c>
      <c r="E17" s="309">
        <f>'Region 3 data'!E48</f>
        <v>-39.162559846814545</v>
      </c>
      <c r="F17" s="309">
        <f>'Region 3 data'!F48</f>
        <v>64.372464962702722</v>
      </c>
      <c r="G17" s="323">
        <f>'Region 3 data'!G48</f>
        <v>52.92880477933155</v>
      </c>
    </row>
    <row r="18" spans="1:7">
      <c r="A18" s="185">
        <v>10</v>
      </c>
      <c r="B18" s="305">
        <f>ROUND('Region 3 data'!B49,3-LEN(INT('Region 3 data'!B49)))</f>
        <v>22.3</v>
      </c>
      <c r="C18" s="306">
        <f>ROUND('Region 3 data'!C49,3-LEN(INT('Region 3 data'!C49)))</f>
        <v>7.5</v>
      </c>
      <c r="D18" s="306">
        <f>ROUND('Region 3 data'!D49,3-LEN(INT('Region 3 data'!D49)))</f>
        <v>66.099999999999994</v>
      </c>
      <c r="E18" s="309">
        <f>'Region 3 data'!E49</f>
        <v>-41.300375340456043</v>
      </c>
      <c r="F18" s="309">
        <f>'Region 3 data'!F49</f>
        <v>70.358840588840138</v>
      </c>
      <c r="G18" s="323">
        <f>'Region 3 data'!G49</f>
        <v>57.286877485160005</v>
      </c>
    </row>
    <row r="19" spans="1:7">
      <c r="A19" s="185">
        <v>4</v>
      </c>
      <c r="B19" s="305">
        <f>ROUND('Region 3 data'!B50,3-LEN(INT('Region 3 data'!B50)))</f>
        <v>30.3</v>
      </c>
      <c r="C19" s="306">
        <f>ROUND('Region 3 data'!C50,3-LEN(INT('Region 3 data'!C50)))</f>
        <v>9.4</v>
      </c>
      <c r="D19" s="306">
        <f>ROUND('Region 3 data'!D50,3-LEN(INT('Region 3 data'!D50)))</f>
        <v>97.9</v>
      </c>
      <c r="E19" s="309">
        <f>'Region 3 data'!E50</f>
        <v>-43.722656355038247</v>
      </c>
      <c r="F19" s="309">
        <f>'Region 3 data'!F50</f>
        <v>77.691400345532344</v>
      </c>
      <c r="G19" s="323">
        <f>'Region 3 data'!G50</f>
        <v>62.581367905472007</v>
      </c>
    </row>
    <row r="20" spans="1:7">
      <c r="A20" s="185">
        <v>2</v>
      </c>
      <c r="B20" s="305">
        <f>ROUND('Region 3 data'!B51,3-LEN(INT('Region 3 data'!B51)))</f>
        <v>36.9</v>
      </c>
      <c r="C20" s="306">
        <f>ROUND('Region 3 data'!C51,3-LEN(INT('Region 3 data'!C51)))</f>
        <v>10.6</v>
      </c>
      <c r="D20" s="306">
        <f>ROUND('Region 3 data'!D51,3-LEN(INT('Region 3 data'!D51)))</f>
        <v>129</v>
      </c>
      <c r="E20" s="309">
        <f>'Region 3 data'!E51</f>
        <v>-45.763165231669134</v>
      </c>
      <c r="F20" s="309">
        <f>'Region 3 data'!F51</f>
        <v>84.376541195929917</v>
      </c>
      <c r="G20" s="323">
        <f>'Region 3 data'!G51</f>
        <v>67.378764111601669</v>
      </c>
    </row>
    <row r="21" spans="1:7">
      <c r="A21" s="185">
        <v>1</v>
      </c>
      <c r="B21" s="305">
        <f>ROUND('Region 3 data'!B52,3-LEN(INT('Region 3 data'!B52)))</f>
        <v>44.4</v>
      </c>
      <c r="C21" s="306">
        <f>ROUND('Region 3 data'!C52,3-LEN(INT('Region 3 data'!C52)))</f>
        <v>12</v>
      </c>
      <c r="D21" s="306">
        <f>ROUND('Region 3 data'!D52,3-LEN(INT('Region 3 data'!D52)))</f>
        <v>165</v>
      </c>
      <c r="E21" s="309">
        <f>'Region 3 data'!E52</f>
        <v>-47.425863372692177</v>
      </c>
      <c r="F21" s="309">
        <f>'Region 3 data'!F52</f>
        <v>90.207593343641236</v>
      </c>
      <c r="G21" s="323">
        <f>'Region 3 data'!G52</f>
        <v>71.548484133566674</v>
      </c>
    </row>
    <row r="22" spans="1:7">
      <c r="A22" s="185">
        <v>0.5</v>
      </c>
      <c r="B22" s="305">
        <f>ROUND('Region 3 data'!B53,3-LEN(INT('Region 3 data'!B53)))</f>
        <v>52.5</v>
      </c>
      <c r="C22" s="306">
        <f>ROUND('Region 3 data'!C53,3-LEN(INT('Region 3 data'!C53)))</f>
        <v>13.1</v>
      </c>
      <c r="D22" s="306">
        <f>ROUND('Region 3 data'!D53,3-LEN(INT('Region 3 data'!D53)))</f>
        <v>211</v>
      </c>
      <c r="E22" s="309">
        <f>'Region 3 data'!E53</f>
        <v>-49.387378507302813</v>
      </c>
      <c r="F22" s="309">
        <f>'Region 3 data'!F53</f>
        <v>97.579175017498017</v>
      </c>
      <c r="G22" s="323">
        <f>'Region 3 data'!G53</f>
        <v>76.809909196277488</v>
      </c>
    </row>
    <row r="23" spans="1:7">
      <c r="A23" s="191">
        <v>0.2</v>
      </c>
      <c r="B23" s="307">
        <f>ROUND('Region 3 data'!B54,3-LEN(INT('Region 3 data'!B54)))</f>
        <v>64.599999999999994</v>
      </c>
      <c r="C23" s="308">
        <f>ROUND('Region 3 data'!C54,3-LEN(INT('Region 3 data'!C54)))</f>
        <v>14.6</v>
      </c>
      <c r="D23" s="308">
        <f>ROUND('Region 3 data'!D54,3-LEN(INT('Region 3 data'!D54)))</f>
        <v>286</v>
      </c>
      <c r="E23" s="324">
        <f>'Region 3 data'!E54</f>
        <v>-51.751277497448037</v>
      </c>
      <c r="F23" s="324">
        <f>'Region 3 data'!F54</f>
        <v>107.25937354032702</v>
      </c>
      <c r="G23" s="325">
        <f>'Region 3 data'!G54</f>
        <v>83.719073258651918</v>
      </c>
    </row>
    <row r="25" spans="1:7">
      <c r="B25" s="247"/>
    </row>
    <row r="26" spans="1:7">
      <c r="A26" s="248"/>
      <c r="B26" s="247"/>
    </row>
    <row r="27" spans="1:7">
      <c r="A27" s="248"/>
      <c r="B27" s="247"/>
    </row>
    <row r="28" spans="1:7">
      <c r="A28" s="248"/>
      <c r="B28" s="247"/>
    </row>
    <row r="29" spans="1:7">
      <c r="A29" s="249"/>
      <c r="B29" s="250"/>
      <c r="C29" s="41"/>
      <c r="D29" s="41"/>
    </row>
    <row r="30" spans="1:7">
      <c r="A30" s="251"/>
      <c r="B30" s="251"/>
      <c r="C30" s="251"/>
      <c r="D30" s="251"/>
    </row>
    <row r="31" spans="1:7">
      <c r="A31" s="41"/>
      <c r="B31" s="252"/>
      <c r="C31" s="253"/>
      <c r="D31" s="253"/>
    </row>
    <row r="32" spans="1:7">
      <c r="A32" s="41"/>
      <c r="C32" s="253"/>
      <c r="D32" s="253"/>
    </row>
    <row r="33" spans="1:37">
      <c r="A33" s="41"/>
      <c r="B33" s="253"/>
      <c r="C33" s="253"/>
      <c r="D33" s="253"/>
      <c r="U33" s="254"/>
      <c r="V33" s="7"/>
      <c r="W33" s="7"/>
      <c r="X33" s="7"/>
      <c r="Y33" s="7"/>
      <c r="Z33" s="7"/>
      <c r="AA33" s="255"/>
      <c r="AB33" s="7"/>
      <c r="AC33" s="7"/>
      <c r="AD33" s="7"/>
      <c r="AE33" s="7"/>
      <c r="AF33" s="7"/>
      <c r="AG33" s="7"/>
      <c r="AH33" s="7"/>
      <c r="AI33" s="7"/>
      <c r="AJ33" s="7"/>
      <c r="AK33" s="7"/>
    </row>
    <row r="34" spans="1:37">
      <c r="A34" s="41"/>
      <c r="B34" s="253"/>
      <c r="C34" s="253"/>
      <c r="D34" s="253"/>
      <c r="U34" s="254"/>
      <c r="V34" s="7"/>
      <c r="W34" s="7"/>
      <c r="X34" s="7"/>
      <c r="Y34" s="7"/>
      <c r="Z34" s="7"/>
      <c r="AA34" s="255"/>
      <c r="AB34" s="7"/>
      <c r="AC34" s="7"/>
      <c r="AD34" s="7"/>
      <c r="AE34" s="7"/>
      <c r="AF34" s="7"/>
      <c r="AG34" s="7"/>
      <c r="AH34" s="7"/>
      <c r="AI34" s="7"/>
      <c r="AJ34" s="7"/>
      <c r="AK34" s="7"/>
    </row>
    <row r="35" spans="1:37">
      <c r="A35" s="41"/>
      <c r="B35" s="253"/>
      <c r="C35" s="253"/>
      <c r="D35" s="253"/>
      <c r="U35" s="254"/>
      <c r="V35" s="7"/>
      <c r="W35" s="7"/>
      <c r="X35" s="7"/>
      <c r="Y35" s="7"/>
      <c r="Z35" s="7"/>
      <c r="AA35" s="255"/>
      <c r="AB35" s="7"/>
      <c r="AC35" s="7"/>
      <c r="AD35" s="7"/>
      <c r="AE35" s="256"/>
      <c r="AF35" s="256"/>
      <c r="AG35" s="256"/>
      <c r="AH35" s="256"/>
      <c r="AI35" s="256"/>
      <c r="AJ35" s="257"/>
      <c r="AK35" s="257"/>
    </row>
    <row r="36" spans="1:37">
      <c r="A36" s="41"/>
      <c r="B36" s="253"/>
      <c r="C36" s="253"/>
      <c r="D36" s="253"/>
      <c r="U36" s="254"/>
      <c r="V36" s="7"/>
      <c r="W36" s="7"/>
      <c r="X36" s="7"/>
      <c r="Y36" s="7"/>
      <c r="Z36" s="7"/>
      <c r="AA36" s="255"/>
      <c r="AB36" s="7"/>
      <c r="AC36" s="7"/>
      <c r="AD36" s="7"/>
      <c r="AE36" s="256"/>
      <c r="AF36" s="256"/>
      <c r="AG36" s="256"/>
      <c r="AH36" s="256"/>
      <c r="AI36" s="256"/>
      <c r="AJ36" s="257"/>
      <c r="AK36" s="257"/>
    </row>
    <row r="37" spans="1:37">
      <c r="A37" s="41"/>
      <c r="B37" s="253"/>
      <c r="C37" s="253"/>
      <c r="D37" s="253"/>
      <c r="U37" s="254"/>
      <c r="V37" s="7"/>
      <c r="W37" s="7"/>
      <c r="X37" s="7"/>
      <c r="Y37" s="7"/>
      <c r="Z37" s="7"/>
      <c r="AA37" s="255"/>
      <c r="AB37" s="7"/>
      <c r="AC37" s="7"/>
      <c r="AD37" s="7"/>
      <c r="AE37" s="256"/>
      <c r="AF37" s="256"/>
      <c r="AG37" s="256"/>
      <c r="AH37" s="256"/>
      <c r="AI37" s="256"/>
      <c r="AJ37" s="257"/>
      <c r="AK37" s="257"/>
    </row>
    <row r="38" spans="1:37">
      <c r="A38" s="41"/>
      <c r="B38" s="253"/>
      <c r="C38" s="253"/>
      <c r="D38" s="253"/>
      <c r="U38" s="254"/>
      <c r="V38" s="7"/>
      <c r="W38" s="7"/>
      <c r="X38" s="7"/>
      <c r="Y38" s="7"/>
      <c r="Z38" s="7"/>
      <c r="AA38" s="255"/>
      <c r="AB38" s="7"/>
      <c r="AC38" s="7"/>
      <c r="AD38" s="7"/>
      <c r="AE38" s="256"/>
      <c r="AF38" s="256"/>
      <c r="AG38" s="256"/>
      <c r="AH38" s="256"/>
      <c r="AI38" s="256"/>
      <c r="AJ38" s="257"/>
      <c r="AK38" s="257"/>
    </row>
    <row r="39" spans="1:37" s="41" customFormat="1">
      <c r="U39" s="81"/>
      <c r="V39" s="25"/>
      <c r="W39" s="25"/>
      <c r="X39" s="25"/>
      <c r="Y39" s="25"/>
      <c r="Z39" s="25"/>
      <c r="AA39" s="48"/>
      <c r="AB39" s="25"/>
      <c r="AC39" s="25"/>
      <c r="AD39" s="25"/>
      <c r="AE39" s="256"/>
      <c r="AF39" s="256"/>
      <c r="AG39" s="256"/>
      <c r="AH39" s="256"/>
      <c r="AI39" s="256"/>
      <c r="AJ39" s="80"/>
      <c r="AK39" s="80"/>
    </row>
    <row r="40" spans="1:37" s="41" customFormat="1">
      <c r="U40" s="81"/>
      <c r="V40" s="25"/>
      <c r="W40" s="25"/>
      <c r="X40" s="25"/>
      <c r="Y40" s="25"/>
      <c r="Z40" s="25"/>
      <c r="AA40" s="48"/>
      <c r="AB40" s="25"/>
      <c r="AC40" s="25"/>
      <c r="AD40" s="25"/>
      <c r="AE40" s="256"/>
      <c r="AF40" s="256"/>
      <c r="AG40" s="256"/>
      <c r="AH40" s="256"/>
      <c r="AI40" s="256"/>
      <c r="AJ40" s="80"/>
      <c r="AK40" s="80"/>
    </row>
    <row r="41" spans="1:37" s="41" customFormat="1">
      <c r="U41" s="81"/>
      <c r="V41" s="25"/>
      <c r="W41" s="25"/>
      <c r="X41" s="25"/>
      <c r="Y41" s="25"/>
      <c r="Z41" s="25"/>
      <c r="AA41" s="48"/>
      <c r="AB41" s="25"/>
      <c r="AC41" s="25"/>
      <c r="AD41" s="25"/>
      <c r="AE41" s="256"/>
      <c r="AF41" s="256"/>
      <c r="AG41" s="256"/>
      <c r="AH41" s="256"/>
      <c r="AI41" s="256"/>
      <c r="AJ41" s="80"/>
      <c r="AK41" s="80"/>
    </row>
    <row r="42" spans="1:37" s="41" customFormat="1">
      <c r="U42" s="81"/>
      <c r="V42" s="25"/>
      <c r="W42" s="25"/>
      <c r="X42" s="25"/>
      <c r="Y42" s="25"/>
      <c r="Z42" s="25"/>
      <c r="AA42" s="48"/>
      <c r="AB42" s="25"/>
      <c r="AC42" s="25"/>
      <c r="AD42" s="25"/>
      <c r="AE42" s="256"/>
      <c r="AF42" s="256"/>
      <c r="AG42" s="256"/>
      <c r="AH42" s="256"/>
      <c r="AI42" s="256"/>
      <c r="AJ42" s="80"/>
      <c r="AK42" s="80"/>
    </row>
    <row r="43" spans="1:37" s="41" customFormat="1">
      <c r="U43" s="81"/>
      <c r="V43" s="25"/>
      <c r="W43" s="25"/>
      <c r="X43" s="25"/>
      <c r="Y43" s="25"/>
      <c r="Z43" s="25"/>
      <c r="AA43" s="48"/>
      <c r="AB43" s="25"/>
      <c r="AC43" s="25"/>
      <c r="AD43" s="25"/>
      <c r="AE43" s="256"/>
      <c r="AF43" s="256"/>
      <c r="AG43" s="256"/>
      <c r="AH43" s="256"/>
      <c r="AI43" s="256"/>
      <c r="AJ43" s="80"/>
      <c r="AK43" s="80"/>
    </row>
    <row r="44" spans="1:37" s="41" customFormat="1">
      <c r="U44" s="81"/>
      <c r="V44" s="25"/>
      <c r="W44" s="25"/>
      <c r="X44" s="25"/>
      <c r="Y44" s="25"/>
      <c r="Z44" s="25"/>
      <c r="AA44" s="48"/>
      <c r="AB44" s="25"/>
      <c r="AC44" s="25"/>
      <c r="AD44" s="25"/>
      <c r="AE44" s="256"/>
      <c r="AF44" s="256"/>
      <c r="AG44" s="256"/>
      <c r="AH44" s="256"/>
      <c r="AI44" s="256"/>
      <c r="AJ44" s="80"/>
      <c r="AK44" s="80"/>
    </row>
    <row r="45" spans="1:37" s="41" customFormat="1">
      <c r="U45" s="81"/>
      <c r="V45" s="25"/>
      <c r="W45" s="25"/>
      <c r="X45" s="25"/>
      <c r="Y45" s="25"/>
      <c r="Z45" s="25"/>
      <c r="AA45" s="48"/>
      <c r="AB45" s="25"/>
      <c r="AC45" s="25"/>
      <c r="AD45" s="25"/>
      <c r="AE45" s="256"/>
      <c r="AF45" s="256"/>
      <c r="AG45" s="256"/>
      <c r="AH45" s="256"/>
      <c r="AI45" s="256"/>
      <c r="AJ45" s="80"/>
      <c r="AK45" s="80"/>
    </row>
    <row r="46" spans="1:37" s="41" customFormat="1">
      <c r="A46" s="39"/>
      <c r="U46" s="81"/>
      <c r="V46" s="25"/>
      <c r="W46" s="25"/>
      <c r="X46" s="25"/>
      <c r="Y46" s="25"/>
      <c r="Z46" s="25"/>
      <c r="AA46" s="48"/>
      <c r="AB46" s="25"/>
      <c r="AC46" s="25"/>
      <c r="AD46" s="25"/>
      <c r="AE46" s="25"/>
      <c r="AF46" s="25"/>
      <c r="AG46" s="25"/>
      <c r="AH46" s="25"/>
      <c r="AI46" s="25"/>
      <c r="AJ46" s="25"/>
      <c r="AK46" s="25"/>
    </row>
    <row r="47" spans="1:37" s="41" customFormat="1">
      <c r="U47" s="81"/>
      <c r="V47" s="25"/>
      <c r="W47" s="25"/>
      <c r="X47" s="25"/>
      <c r="Y47" s="25"/>
      <c r="Z47" s="25"/>
      <c r="AA47" s="48"/>
      <c r="AB47" s="25"/>
      <c r="AC47" s="25"/>
      <c r="AD47" s="25"/>
      <c r="AE47" s="25"/>
      <c r="AF47" s="25"/>
      <c r="AG47" s="25"/>
      <c r="AH47" s="25"/>
      <c r="AI47" s="25"/>
      <c r="AJ47" s="25"/>
      <c r="AK47" s="25"/>
    </row>
    <row r="48" spans="1:37" s="41" customFormat="1">
      <c r="A48" s="258"/>
      <c r="B48" s="259"/>
      <c r="C48" s="258"/>
      <c r="D48" s="411"/>
      <c r="E48" s="411"/>
      <c r="F48" s="411"/>
      <c r="G48" s="48"/>
      <c r="H48" s="25"/>
      <c r="I48" s="25"/>
      <c r="J48" s="25"/>
      <c r="K48" s="25"/>
      <c r="L48" s="25"/>
      <c r="M48" s="25"/>
      <c r="N48" s="25"/>
      <c r="O48" s="25"/>
      <c r="P48" s="25"/>
      <c r="Q48" s="25"/>
      <c r="U48" s="82"/>
      <c r="AD48" s="25"/>
      <c r="AE48" s="25"/>
      <c r="AF48" s="25"/>
      <c r="AG48" s="25"/>
      <c r="AH48" s="25"/>
      <c r="AI48" s="25"/>
      <c r="AJ48" s="25"/>
      <c r="AK48" s="25"/>
    </row>
    <row r="49" spans="1:37" s="41" customFormat="1">
      <c r="A49" s="25"/>
      <c r="B49" s="25"/>
      <c r="C49" s="25"/>
      <c r="D49" s="80"/>
      <c r="E49" s="80"/>
      <c r="F49" s="80"/>
      <c r="G49" s="48"/>
      <c r="H49" s="25"/>
      <c r="I49" s="25"/>
      <c r="J49" s="25"/>
      <c r="K49" s="25"/>
      <c r="L49" s="25"/>
      <c r="M49" s="25"/>
      <c r="N49" s="25"/>
      <c r="O49" s="25"/>
      <c r="P49" s="25"/>
      <c r="Q49" s="25"/>
      <c r="U49" s="82"/>
      <c r="AD49" s="25"/>
      <c r="AE49" s="25"/>
      <c r="AF49" s="25"/>
      <c r="AG49" s="25"/>
      <c r="AH49" s="25"/>
      <c r="AI49" s="25"/>
      <c r="AJ49" s="25"/>
      <c r="AK49" s="25"/>
    </row>
    <row r="50" spans="1:37" s="41" customFormat="1">
      <c r="A50" s="25"/>
      <c r="B50" s="25"/>
      <c r="C50" s="25"/>
      <c r="D50" s="80"/>
      <c r="E50" s="80"/>
      <c r="F50" s="80"/>
      <c r="G50" s="48"/>
      <c r="H50" s="25"/>
      <c r="I50" s="25"/>
      <c r="J50" s="25"/>
      <c r="K50" s="25"/>
      <c r="L50" s="25"/>
      <c r="M50" s="411"/>
      <c r="N50" s="411"/>
      <c r="O50" s="411"/>
      <c r="P50" s="25"/>
      <c r="Q50" s="25"/>
      <c r="U50" s="49"/>
      <c r="V50" s="25"/>
      <c r="W50" s="25"/>
      <c r="X50" s="25"/>
      <c r="Y50" s="25"/>
      <c r="Z50" s="25"/>
      <c r="AA50" s="25"/>
      <c r="AB50" s="25"/>
      <c r="AC50" s="25"/>
      <c r="AD50" s="25"/>
      <c r="AE50" s="25"/>
      <c r="AF50" s="25"/>
      <c r="AG50" s="25"/>
      <c r="AH50" s="25"/>
      <c r="AI50" s="25"/>
      <c r="AJ50" s="25"/>
      <c r="AK50" s="25"/>
    </row>
    <row r="51" spans="1:37" s="41" customFormat="1">
      <c r="A51" s="25"/>
      <c r="B51" s="25"/>
      <c r="C51" s="25"/>
      <c r="D51" s="80"/>
      <c r="E51" s="80"/>
      <c r="F51" s="80"/>
      <c r="G51" s="48"/>
      <c r="H51" s="25"/>
      <c r="I51" s="25"/>
      <c r="J51" s="25"/>
      <c r="K51" s="25"/>
      <c r="L51" s="25"/>
      <c r="M51" s="25"/>
      <c r="N51" s="25"/>
      <c r="O51" s="25"/>
      <c r="P51" s="25"/>
      <c r="Q51" s="25"/>
      <c r="U51" s="49"/>
      <c r="V51" s="25"/>
      <c r="W51" s="25"/>
      <c r="X51" s="25"/>
      <c r="Y51" s="25"/>
      <c r="Z51" s="25"/>
      <c r="AA51" s="25"/>
      <c r="AB51" s="25"/>
      <c r="AC51" s="25"/>
      <c r="AD51" s="25"/>
      <c r="AE51" s="25"/>
      <c r="AF51" s="25"/>
      <c r="AG51" s="25"/>
      <c r="AH51" s="25"/>
      <c r="AI51" s="25"/>
      <c r="AJ51" s="25"/>
      <c r="AK51" s="25"/>
    </row>
    <row r="52" spans="1:37" s="41" customFormat="1">
      <c r="A52" s="25"/>
      <c r="B52" s="25"/>
      <c r="C52" s="25"/>
      <c r="D52" s="260"/>
      <c r="E52" s="260"/>
      <c r="F52" s="260"/>
      <c r="G52" s="48"/>
      <c r="H52" s="25"/>
      <c r="I52" s="25"/>
      <c r="J52" s="25"/>
      <c r="K52" s="25"/>
      <c r="L52" s="25"/>
      <c r="M52" s="28"/>
      <c r="N52" s="25"/>
      <c r="O52" s="25"/>
      <c r="P52" s="25"/>
      <c r="Q52" s="25"/>
      <c r="U52" s="81"/>
      <c r="V52" s="25"/>
      <c r="W52" s="25"/>
      <c r="X52" s="25"/>
      <c r="Y52" s="25"/>
      <c r="Z52" s="25"/>
      <c r="AA52" s="25"/>
      <c r="AB52" s="25"/>
      <c r="AC52" s="25"/>
      <c r="AD52" s="25"/>
      <c r="AE52" s="25"/>
      <c r="AF52" s="25"/>
      <c r="AG52" s="25"/>
      <c r="AH52" s="25"/>
      <c r="AI52" s="25"/>
      <c r="AJ52" s="25"/>
      <c r="AK52" s="25"/>
    </row>
    <row r="53" spans="1:37" s="41" customFormat="1">
      <c r="A53" s="25"/>
      <c r="B53" s="25"/>
      <c r="C53" s="25"/>
      <c r="D53" s="80"/>
      <c r="E53" s="80"/>
      <c r="F53" s="80"/>
      <c r="G53" s="48"/>
      <c r="H53" s="25"/>
      <c r="I53" s="25"/>
      <c r="J53" s="25"/>
      <c r="K53" s="25"/>
      <c r="L53" s="28"/>
      <c r="M53" s="25"/>
      <c r="N53" s="25"/>
      <c r="O53" s="25"/>
      <c r="P53" s="25"/>
      <c r="Q53" s="25"/>
      <c r="U53" s="81"/>
      <c r="V53" s="259"/>
      <c r="W53" s="259"/>
      <c r="X53" s="259"/>
      <c r="Y53" s="259"/>
      <c r="Z53" s="259"/>
      <c r="AA53" s="259"/>
      <c r="AB53" s="259"/>
      <c r="AC53" s="259"/>
      <c r="AD53" s="25"/>
      <c r="AE53" s="25"/>
      <c r="AF53" s="25"/>
      <c r="AG53" s="25"/>
      <c r="AH53" s="25"/>
      <c r="AI53" s="25"/>
      <c r="AJ53" s="25"/>
      <c r="AK53" s="25"/>
    </row>
    <row r="54" spans="1:37" s="41" customFormat="1">
      <c r="A54" s="25"/>
      <c r="B54" s="25"/>
      <c r="C54" s="25"/>
      <c r="D54" s="80"/>
      <c r="E54" s="80"/>
      <c r="F54" s="80"/>
      <c r="G54" s="48"/>
      <c r="H54" s="25"/>
      <c r="I54" s="25"/>
      <c r="J54" s="25"/>
      <c r="K54" s="411"/>
      <c r="L54" s="423"/>
      <c r="M54" s="25"/>
      <c r="N54" s="25"/>
      <c r="O54" s="25"/>
      <c r="P54" s="25"/>
      <c r="Q54" s="25"/>
      <c r="U54" s="49"/>
      <c r="V54" s="261"/>
      <c r="W54" s="262"/>
      <c r="X54" s="263"/>
      <c r="Y54" s="264"/>
      <c r="Z54" s="265"/>
      <c r="AA54" s="266"/>
      <c r="AB54" s="267"/>
      <c r="AC54" s="268"/>
      <c r="AD54" s="25"/>
      <c r="AE54" s="25"/>
      <c r="AF54" s="25"/>
      <c r="AG54" s="25"/>
      <c r="AH54" s="25"/>
      <c r="AI54" s="25"/>
      <c r="AJ54" s="25"/>
      <c r="AK54" s="25"/>
    </row>
    <row r="55" spans="1:37" s="41" customFormat="1">
      <c r="A55" s="25"/>
      <c r="B55" s="25"/>
      <c r="C55" s="25"/>
      <c r="D55" s="80"/>
      <c r="E55" s="80"/>
      <c r="F55" s="80"/>
      <c r="G55" s="48"/>
      <c r="H55" s="25"/>
      <c r="I55" s="25"/>
      <c r="J55" s="25"/>
      <c r="K55" s="25"/>
      <c r="L55" s="28"/>
      <c r="M55" s="25"/>
      <c r="N55" s="25"/>
      <c r="O55" s="25"/>
      <c r="P55" s="25"/>
      <c r="Q55" s="25"/>
      <c r="U55" s="269"/>
      <c r="V55" s="270"/>
      <c r="W55" s="162"/>
      <c r="X55" s="271"/>
      <c r="Y55" s="164"/>
      <c r="Z55" s="165"/>
      <c r="AA55" s="201"/>
      <c r="AB55" s="202"/>
      <c r="AC55" s="272"/>
      <c r="AD55" s="25"/>
      <c r="AE55" s="25"/>
      <c r="AF55" s="25"/>
      <c r="AG55" s="25"/>
      <c r="AH55" s="25"/>
      <c r="AI55" s="25"/>
      <c r="AJ55" s="25"/>
      <c r="AK55" s="25"/>
    </row>
    <row r="56" spans="1:37" s="41" customFormat="1">
      <c r="A56" s="25"/>
      <c r="B56" s="25"/>
      <c r="C56" s="25"/>
      <c r="D56" s="25"/>
      <c r="E56" s="25"/>
      <c r="F56" s="25"/>
      <c r="G56" s="48"/>
      <c r="H56" s="25"/>
      <c r="I56" s="25"/>
      <c r="J56" s="25"/>
      <c r="K56" s="25"/>
      <c r="L56" s="25"/>
      <c r="M56" s="25"/>
      <c r="N56" s="25"/>
      <c r="O56" s="25"/>
      <c r="P56" s="25"/>
      <c r="Q56" s="25"/>
      <c r="U56" s="269"/>
      <c r="V56" s="270"/>
      <c r="W56" s="162"/>
      <c r="X56" s="271"/>
      <c r="Y56" s="164"/>
      <c r="Z56" s="165"/>
      <c r="AA56" s="201"/>
      <c r="AB56" s="202"/>
      <c r="AC56" s="272"/>
      <c r="AD56" s="25"/>
      <c r="AE56" s="25"/>
      <c r="AF56" s="25"/>
      <c r="AG56" s="25"/>
      <c r="AH56" s="25"/>
      <c r="AI56" s="25"/>
      <c r="AJ56" s="25"/>
      <c r="AK56" s="25"/>
    </row>
    <row r="57" spans="1:37" s="41" customFormat="1">
      <c r="A57" s="25"/>
      <c r="B57" s="25"/>
      <c r="C57" s="25"/>
      <c r="D57" s="80"/>
      <c r="E57" s="80"/>
      <c r="F57" s="80"/>
      <c r="G57" s="48"/>
      <c r="H57" s="25"/>
      <c r="I57" s="25"/>
      <c r="J57" s="25"/>
      <c r="K57" s="25"/>
      <c r="L57" s="25"/>
      <c r="M57" s="25"/>
      <c r="N57" s="25"/>
      <c r="O57" s="25"/>
      <c r="P57" s="25"/>
      <c r="Q57" s="25"/>
      <c r="U57" s="269"/>
      <c r="V57" s="270"/>
      <c r="W57" s="162"/>
      <c r="X57" s="271"/>
      <c r="Y57" s="164"/>
      <c r="Z57" s="165"/>
      <c r="AA57" s="201"/>
      <c r="AB57" s="202"/>
      <c r="AC57" s="272"/>
      <c r="AD57" s="25"/>
      <c r="AE57" s="25"/>
      <c r="AF57" s="25"/>
      <c r="AG57" s="25"/>
      <c r="AH57" s="25"/>
      <c r="AI57" s="25"/>
      <c r="AJ57" s="25"/>
      <c r="AK57" s="25"/>
    </row>
    <row r="58" spans="1:37" s="41" customFormat="1">
      <c r="A58" s="25"/>
      <c r="B58" s="25"/>
      <c r="C58" s="25"/>
      <c r="D58" s="80"/>
      <c r="E58" s="80"/>
      <c r="F58" s="80"/>
      <c r="G58" s="48"/>
      <c r="H58" s="25"/>
      <c r="I58" s="25"/>
      <c r="J58" s="25"/>
      <c r="K58" s="25"/>
      <c r="L58" s="25"/>
      <c r="M58" s="25"/>
      <c r="N58" s="25"/>
      <c r="O58" s="25"/>
      <c r="P58" s="25"/>
      <c r="Q58" s="25"/>
      <c r="U58" s="269"/>
      <c r="V58" s="270"/>
      <c r="W58" s="162"/>
      <c r="X58" s="271"/>
      <c r="Y58" s="164"/>
      <c r="Z58" s="165"/>
      <c r="AA58" s="201"/>
      <c r="AB58" s="202"/>
      <c r="AC58" s="272"/>
      <c r="AD58" s="25"/>
      <c r="AE58" s="25"/>
      <c r="AF58" s="25"/>
      <c r="AG58" s="25"/>
      <c r="AH58" s="25"/>
      <c r="AI58" s="25"/>
      <c r="AJ58" s="25"/>
      <c r="AK58" s="25"/>
    </row>
    <row r="59" spans="1:37" s="41" customFormat="1">
      <c r="A59" s="25"/>
      <c r="B59" s="25"/>
      <c r="C59" s="25"/>
      <c r="D59" s="80"/>
      <c r="E59" s="80"/>
      <c r="F59" s="80"/>
      <c r="G59" s="48"/>
      <c r="H59" s="25"/>
      <c r="I59" s="25"/>
      <c r="J59" s="25"/>
      <c r="K59" s="269"/>
      <c r="L59" s="273"/>
      <c r="M59" s="411"/>
      <c r="N59" s="411"/>
      <c r="O59" s="411"/>
      <c r="P59" s="259"/>
      <c r="Q59" s="273"/>
      <c r="U59" s="269"/>
      <c r="V59" s="270"/>
      <c r="W59" s="162"/>
      <c r="X59" s="271"/>
      <c r="Y59" s="164"/>
      <c r="Z59" s="165"/>
      <c r="AA59" s="201"/>
      <c r="AB59" s="202"/>
      <c r="AC59" s="272"/>
      <c r="AD59" s="25"/>
      <c r="AE59" s="25"/>
      <c r="AF59" s="25"/>
      <c r="AG59" s="25"/>
      <c r="AH59" s="25"/>
      <c r="AI59" s="25"/>
      <c r="AJ59" s="25"/>
      <c r="AK59" s="25"/>
    </row>
    <row r="60" spans="1:37" s="41" customFormat="1">
      <c r="A60" s="25"/>
      <c r="B60" s="25"/>
      <c r="C60" s="25"/>
      <c r="D60" s="274"/>
      <c r="E60" s="274"/>
      <c r="F60" s="274"/>
      <c r="G60" s="48"/>
      <c r="H60" s="25"/>
      <c r="I60" s="25"/>
      <c r="J60" s="25"/>
      <c r="K60" s="25"/>
      <c r="L60" s="423"/>
      <c r="M60" s="25"/>
      <c r="N60" s="25"/>
      <c r="O60" s="25"/>
      <c r="P60" s="25"/>
      <c r="Q60" s="25"/>
      <c r="U60" s="269"/>
      <c r="V60" s="275"/>
      <c r="W60" s="276"/>
      <c r="X60" s="277"/>
      <c r="Y60" s="278"/>
      <c r="Z60" s="279"/>
      <c r="AA60" s="280"/>
      <c r="AB60" s="281"/>
      <c r="AC60" s="282"/>
      <c r="AD60" s="25"/>
      <c r="AE60" s="25"/>
      <c r="AF60" s="25"/>
      <c r="AG60" s="25"/>
      <c r="AH60" s="25"/>
      <c r="AI60" s="25"/>
      <c r="AJ60" s="25"/>
      <c r="AK60" s="25"/>
    </row>
    <row r="61" spans="1:37" s="41" customFormat="1">
      <c r="A61" s="25"/>
      <c r="B61" s="25"/>
      <c r="C61" s="25"/>
      <c r="D61" s="80"/>
      <c r="E61" s="80"/>
      <c r="F61" s="80"/>
      <c r="G61" s="48"/>
      <c r="H61" s="25"/>
      <c r="I61" s="25"/>
      <c r="J61" s="25"/>
      <c r="K61" s="25"/>
      <c r="L61" s="423"/>
      <c r="M61" s="25"/>
      <c r="N61" s="25"/>
      <c r="O61" s="25"/>
      <c r="P61" s="25"/>
      <c r="Q61" s="25"/>
      <c r="U61" s="269"/>
      <c r="V61" s="275"/>
      <c r="W61" s="276"/>
      <c r="X61" s="277"/>
      <c r="Y61" s="278"/>
      <c r="Z61" s="279"/>
      <c r="AA61" s="280"/>
      <c r="AB61" s="281"/>
      <c r="AC61" s="282"/>
      <c r="AD61" s="25"/>
      <c r="AE61" s="25"/>
      <c r="AF61" s="25"/>
      <c r="AG61" s="25"/>
      <c r="AH61" s="25"/>
      <c r="AI61" s="25"/>
      <c r="AJ61" s="25"/>
      <c r="AK61" s="25"/>
    </row>
    <row r="62" spans="1:37" s="41" customFormat="1">
      <c r="A62" s="25"/>
      <c r="B62" s="25"/>
      <c r="C62" s="25"/>
      <c r="D62" s="80"/>
      <c r="E62" s="80"/>
      <c r="F62" s="80"/>
      <c r="G62" s="48"/>
      <c r="H62" s="25"/>
      <c r="I62" s="25"/>
      <c r="J62" s="25"/>
      <c r="K62" s="25"/>
      <c r="L62" s="423"/>
      <c r="M62" s="25"/>
      <c r="N62" s="25"/>
      <c r="O62" s="25"/>
      <c r="P62" s="25"/>
      <c r="Q62" s="25"/>
      <c r="U62" s="81"/>
      <c r="V62" s="25"/>
      <c r="W62" s="25"/>
      <c r="X62" s="25"/>
      <c r="Y62" s="25"/>
      <c r="Z62" s="25"/>
      <c r="AA62" s="25"/>
      <c r="AB62" s="25"/>
      <c r="AC62" s="25"/>
      <c r="AD62" s="25"/>
      <c r="AE62" s="25"/>
      <c r="AF62" s="25"/>
      <c r="AG62" s="25"/>
      <c r="AH62" s="25"/>
      <c r="AI62" s="25"/>
      <c r="AJ62" s="25"/>
      <c r="AK62" s="25"/>
    </row>
    <row r="63" spans="1:37" s="41" customFormat="1">
      <c r="A63" s="25"/>
      <c r="B63" s="25"/>
      <c r="C63" s="25"/>
      <c r="D63" s="80"/>
      <c r="E63" s="80"/>
      <c r="F63" s="80"/>
      <c r="G63" s="48"/>
      <c r="H63" s="25"/>
      <c r="I63" s="25"/>
      <c r="J63" s="25"/>
      <c r="K63" s="25"/>
      <c r="L63" s="423"/>
      <c r="M63" s="25"/>
      <c r="N63" s="25"/>
      <c r="O63" s="25"/>
      <c r="P63" s="25"/>
      <c r="Q63" s="25"/>
      <c r="U63" s="81"/>
      <c r="V63" s="25"/>
      <c r="W63" s="25"/>
      <c r="X63" s="25"/>
      <c r="Y63" s="25"/>
      <c r="Z63" s="25"/>
      <c r="AA63" s="25"/>
      <c r="AB63" s="25"/>
      <c r="AC63" s="25"/>
      <c r="AD63" s="25"/>
      <c r="AE63" s="25"/>
      <c r="AF63" s="25"/>
      <c r="AG63" s="25"/>
      <c r="AH63" s="25"/>
      <c r="AI63" s="25"/>
      <c r="AJ63" s="25"/>
      <c r="AK63" s="25"/>
    </row>
    <row r="64" spans="1:37" s="41" customFormat="1">
      <c r="A64" s="25"/>
      <c r="B64" s="25"/>
      <c r="C64" s="25"/>
      <c r="D64" s="283"/>
      <c r="E64" s="283"/>
      <c r="F64" s="283"/>
      <c r="G64" s="48"/>
      <c r="H64" s="25"/>
      <c r="I64" s="25"/>
      <c r="J64" s="25"/>
      <c r="K64" s="25"/>
      <c r="L64" s="423"/>
      <c r="M64" s="25"/>
      <c r="N64" s="25"/>
      <c r="O64" s="25"/>
      <c r="P64" s="25"/>
      <c r="Q64" s="25"/>
      <c r="U64" s="284"/>
      <c r="V64" s="411"/>
      <c r="W64" s="411"/>
      <c r="X64" s="411"/>
      <c r="Y64" s="411"/>
      <c r="Z64" s="411"/>
      <c r="AA64" s="411"/>
      <c r="AB64" s="411"/>
      <c r="AC64" s="411"/>
      <c r="AD64" s="25"/>
      <c r="AE64" s="25"/>
      <c r="AF64" s="25"/>
      <c r="AG64" s="25"/>
      <c r="AH64" s="25"/>
      <c r="AI64" s="25"/>
      <c r="AJ64" s="25"/>
      <c r="AK64" s="25"/>
    </row>
    <row r="65" spans="1:37" s="41" customFormat="1">
      <c r="A65" s="25"/>
      <c r="B65" s="25"/>
      <c r="C65" s="25"/>
      <c r="D65" s="80"/>
      <c r="E65" s="80"/>
      <c r="F65" s="80"/>
      <c r="G65" s="48"/>
      <c r="H65" s="25"/>
      <c r="I65" s="25"/>
      <c r="J65" s="25"/>
      <c r="K65" s="25"/>
      <c r="L65" s="423"/>
      <c r="M65" s="25"/>
      <c r="N65" s="25"/>
      <c r="O65" s="25"/>
      <c r="P65" s="25"/>
      <c r="Q65" s="25"/>
      <c r="U65" s="81"/>
      <c r="V65" s="424"/>
      <c r="W65" s="424"/>
      <c r="X65" s="424"/>
      <c r="Y65" s="424"/>
      <c r="Z65" s="424"/>
      <c r="AA65" s="424"/>
      <c r="AB65" s="424"/>
      <c r="AC65" s="424"/>
      <c r="AD65" s="25"/>
      <c r="AE65" s="256"/>
      <c r="AF65" s="256"/>
      <c r="AG65" s="256"/>
      <c r="AH65" s="256"/>
      <c r="AI65" s="256"/>
      <c r="AJ65" s="80"/>
      <c r="AK65" s="80"/>
    </row>
    <row r="66" spans="1:37" s="41" customFormat="1">
      <c r="A66" s="25"/>
      <c r="B66" s="25"/>
      <c r="C66" s="25"/>
      <c r="D66" s="80"/>
      <c r="E66" s="80"/>
      <c r="F66" s="80"/>
      <c r="G66" s="48"/>
      <c r="H66" s="25"/>
      <c r="I66" s="25"/>
      <c r="J66" s="25"/>
      <c r="K66" s="25"/>
      <c r="L66" s="423"/>
      <c r="M66" s="25"/>
      <c r="N66" s="25"/>
      <c r="O66" s="25"/>
      <c r="P66" s="25"/>
      <c r="Q66" s="25"/>
      <c r="U66" s="81"/>
      <c r="V66" s="424"/>
      <c r="W66" s="424"/>
      <c r="X66" s="424"/>
      <c r="Y66" s="424"/>
      <c r="Z66" s="424"/>
      <c r="AA66" s="424"/>
      <c r="AB66" s="424"/>
      <c r="AC66" s="424"/>
      <c r="AD66" s="25"/>
      <c r="AE66" s="256"/>
      <c r="AF66" s="256"/>
      <c r="AG66" s="256"/>
      <c r="AH66" s="256"/>
      <c r="AI66" s="256"/>
      <c r="AJ66" s="80"/>
      <c r="AK66" s="80"/>
    </row>
    <row r="67" spans="1:37" s="41" customFormat="1">
      <c r="A67" s="25"/>
      <c r="B67" s="25"/>
      <c r="C67" s="25"/>
      <c r="D67" s="80"/>
      <c r="E67" s="80"/>
      <c r="F67" s="80"/>
      <c r="G67" s="48"/>
      <c r="H67" s="25"/>
      <c r="I67" s="25"/>
      <c r="J67" s="25"/>
      <c r="K67" s="25"/>
      <c r="L67" s="423"/>
      <c r="M67" s="25"/>
      <c r="N67" s="25"/>
      <c r="O67" s="25"/>
      <c r="P67" s="25"/>
      <c r="Q67" s="25"/>
      <c r="U67" s="81"/>
      <c r="V67" s="424"/>
      <c r="W67" s="424"/>
      <c r="X67" s="424"/>
      <c r="Y67" s="424"/>
      <c r="Z67" s="424"/>
      <c r="AA67" s="424"/>
      <c r="AB67" s="424"/>
      <c r="AC67" s="424"/>
      <c r="AD67" s="25"/>
      <c r="AE67" s="256"/>
      <c r="AF67" s="256"/>
      <c r="AG67" s="256"/>
      <c r="AH67" s="256"/>
      <c r="AI67" s="256"/>
      <c r="AJ67" s="80"/>
      <c r="AK67" s="80"/>
    </row>
    <row r="68" spans="1:37" s="41" customFormat="1">
      <c r="A68" s="25"/>
      <c r="B68" s="25"/>
      <c r="C68" s="25"/>
      <c r="D68" s="25"/>
      <c r="E68" s="25"/>
      <c r="F68" s="25"/>
      <c r="G68" s="48"/>
      <c r="H68" s="25"/>
      <c r="I68" s="25"/>
      <c r="J68" s="25"/>
      <c r="K68" s="25"/>
      <c r="L68" s="25"/>
      <c r="M68" s="25"/>
      <c r="N68" s="25"/>
      <c r="O68" s="25"/>
      <c r="P68" s="25"/>
      <c r="Q68" s="25"/>
      <c r="U68" s="81"/>
      <c r="V68" s="424"/>
      <c r="W68" s="424"/>
      <c r="X68" s="424"/>
      <c r="Y68" s="424"/>
      <c r="Z68" s="424"/>
      <c r="AA68" s="424"/>
      <c r="AB68" s="424"/>
      <c r="AC68" s="424"/>
      <c r="AD68" s="25"/>
      <c r="AE68" s="256"/>
      <c r="AF68" s="256"/>
      <c r="AG68" s="256"/>
      <c r="AH68" s="256"/>
      <c r="AI68" s="256"/>
      <c r="AJ68" s="80"/>
      <c r="AK68" s="80"/>
    </row>
    <row r="69" spans="1:37" s="41" customFormat="1">
      <c r="A69" s="25"/>
      <c r="B69" s="25"/>
      <c r="C69" s="25"/>
      <c r="D69" s="80"/>
      <c r="E69" s="80"/>
      <c r="F69" s="80"/>
      <c r="G69" s="48"/>
      <c r="H69" s="25"/>
      <c r="I69" s="25"/>
      <c r="J69" s="25"/>
      <c r="K69" s="424"/>
      <c r="L69" s="424"/>
      <c r="M69" s="424"/>
      <c r="N69" s="424"/>
      <c r="O69" s="424"/>
      <c r="P69" s="424"/>
      <c r="Q69" s="424"/>
      <c r="U69" s="81"/>
      <c r="V69" s="424"/>
      <c r="W69" s="424"/>
      <c r="X69" s="424"/>
      <c r="Y69" s="424"/>
      <c r="Z69" s="424"/>
      <c r="AA69" s="424"/>
      <c r="AB69" s="424"/>
      <c r="AC69" s="424"/>
    </row>
    <row r="70" spans="1:37" s="41" customFormat="1">
      <c r="A70" s="25"/>
      <c r="B70" s="25"/>
      <c r="C70" s="25"/>
      <c r="D70" s="80"/>
      <c r="E70" s="80"/>
      <c r="F70" s="80"/>
      <c r="G70" s="48"/>
      <c r="H70" s="25"/>
      <c r="I70" s="25"/>
      <c r="J70" s="25"/>
      <c r="K70" s="424"/>
      <c r="L70" s="424"/>
      <c r="M70" s="424"/>
      <c r="N70" s="424"/>
      <c r="O70" s="424"/>
      <c r="P70" s="424"/>
      <c r="Q70" s="424"/>
      <c r="U70" s="81"/>
      <c r="V70" s="424"/>
      <c r="W70" s="424"/>
      <c r="X70" s="424"/>
      <c r="Y70" s="424"/>
      <c r="Z70" s="424"/>
      <c r="AA70" s="424"/>
      <c r="AB70" s="424"/>
      <c r="AC70" s="424"/>
    </row>
    <row r="71" spans="1:37" s="41" customFormat="1">
      <c r="A71" s="25"/>
      <c r="B71" s="25"/>
      <c r="C71" s="25"/>
      <c r="D71" s="80"/>
      <c r="E71" s="80"/>
      <c r="F71" s="80"/>
      <c r="G71" s="48"/>
      <c r="H71" s="25"/>
      <c r="I71" s="25"/>
      <c r="J71" s="25"/>
      <c r="K71" s="424"/>
      <c r="L71" s="424"/>
      <c r="M71" s="424"/>
      <c r="N71" s="424"/>
      <c r="O71" s="424"/>
      <c r="P71" s="424"/>
      <c r="Q71" s="424"/>
      <c r="U71" s="285"/>
      <c r="V71" s="424"/>
      <c r="W71" s="424"/>
      <c r="X71" s="424"/>
      <c r="Y71" s="424"/>
      <c r="Z71" s="424"/>
      <c r="AA71" s="424"/>
      <c r="AB71" s="424"/>
      <c r="AC71" s="424"/>
    </row>
    <row r="72" spans="1:37" s="41" customFormat="1">
      <c r="A72" s="25"/>
      <c r="B72" s="25"/>
      <c r="C72" s="25"/>
      <c r="D72" s="25"/>
      <c r="E72" s="25"/>
      <c r="F72" s="25"/>
      <c r="G72" s="48"/>
      <c r="H72" s="25"/>
      <c r="I72" s="25"/>
      <c r="J72" s="25"/>
      <c r="K72" s="424"/>
      <c r="L72" s="424"/>
      <c r="M72" s="424"/>
      <c r="N72" s="424"/>
      <c r="O72" s="424"/>
      <c r="P72" s="424"/>
      <c r="Q72" s="424"/>
      <c r="U72" s="285"/>
      <c r="V72" s="424"/>
      <c r="W72" s="424"/>
      <c r="X72" s="424"/>
      <c r="Y72" s="424"/>
      <c r="Z72" s="424"/>
      <c r="AA72" s="424"/>
      <c r="AB72" s="424"/>
      <c r="AC72" s="424"/>
    </row>
    <row r="73" spans="1:37" s="41" customFormat="1">
      <c r="A73" s="25"/>
      <c r="B73" s="25"/>
      <c r="C73" s="25"/>
      <c r="D73" s="80"/>
      <c r="E73" s="80"/>
      <c r="F73" s="80"/>
      <c r="G73" s="48"/>
      <c r="H73" s="25"/>
      <c r="I73" s="25"/>
      <c r="J73" s="25"/>
      <c r="K73" s="424"/>
      <c r="L73" s="424"/>
      <c r="M73" s="424"/>
      <c r="N73" s="424"/>
      <c r="O73" s="424"/>
      <c r="P73" s="424"/>
      <c r="Q73" s="424"/>
      <c r="U73" s="82"/>
    </row>
    <row r="74" spans="1:37" s="41" customFormat="1">
      <c r="A74" s="25"/>
      <c r="B74" s="25"/>
      <c r="C74" s="25"/>
      <c r="D74" s="80"/>
      <c r="E74" s="80"/>
      <c r="F74" s="80"/>
      <c r="G74" s="48"/>
      <c r="H74" s="25"/>
      <c r="I74" s="25"/>
      <c r="J74" s="25"/>
      <c r="K74" s="25"/>
      <c r="L74" s="25"/>
      <c r="M74" s="25"/>
      <c r="N74" s="25"/>
      <c r="O74" s="25"/>
      <c r="P74" s="25"/>
      <c r="Q74" s="25"/>
      <c r="U74" s="82"/>
    </row>
    <row r="75" spans="1:37" s="41" customFormat="1">
      <c r="A75" s="25"/>
      <c r="B75" s="25"/>
      <c r="C75" s="25"/>
      <c r="D75" s="80"/>
      <c r="E75" s="80"/>
      <c r="F75" s="80"/>
      <c r="G75" s="48"/>
      <c r="H75" s="25"/>
      <c r="I75" s="25"/>
      <c r="J75" s="25"/>
      <c r="K75" s="424"/>
      <c r="L75" s="424"/>
      <c r="M75" s="424"/>
      <c r="N75" s="424"/>
      <c r="O75" s="424"/>
      <c r="P75" s="424"/>
      <c r="Q75" s="424"/>
      <c r="U75" s="82"/>
    </row>
    <row r="76" spans="1:37" s="41" customFormat="1">
      <c r="A76" s="25"/>
      <c r="B76" s="25"/>
      <c r="C76" s="25"/>
      <c r="D76" s="25"/>
      <c r="E76" s="25"/>
      <c r="F76" s="25"/>
      <c r="G76" s="48"/>
      <c r="H76" s="25"/>
      <c r="I76" s="25"/>
      <c r="J76" s="25"/>
      <c r="K76" s="424"/>
      <c r="L76" s="424"/>
      <c r="M76" s="424"/>
      <c r="N76" s="424"/>
      <c r="O76" s="424"/>
      <c r="P76" s="424"/>
      <c r="Q76" s="424"/>
      <c r="U76" s="82"/>
    </row>
    <row r="77" spans="1:37" s="41" customFormat="1">
      <c r="A77" s="25"/>
      <c r="B77" s="25"/>
      <c r="C77" s="25"/>
      <c r="D77" s="80"/>
      <c r="E77" s="80"/>
      <c r="F77" s="80"/>
      <c r="G77" s="48"/>
      <c r="H77" s="25"/>
      <c r="I77" s="25"/>
      <c r="J77" s="25"/>
      <c r="K77" s="25"/>
      <c r="L77" s="25"/>
      <c r="M77" s="25"/>
      <c r="N77" s="25"/>
      <c r="O77" s="25"/>
      <c r="P77" s="25"/>
      <c r="Q77" s="25"/>
      <c r="U77" s="82"/>
    </row>
    <row r="78" spans="1:37" s="41" customFormat="1">
      <c r="A78" s="25"/>
      <c r="B78" s="25"/>
      <c r="C78" s="25"/>
      <c r="D78" s="80"/>
      <c r="E78" s="80"/>
      <c r="F78" s="80"/>
      <c r="G78" s="48"/>
      <c r="H78" s="25"/>
      <c r="I78" s="25"/>
      <c r="J78" s="25"/>
      <c r="K78" s="25"/>
      <c r="L78" s="25"/>
      <c r="M78" s="25"/>
      <c r="N78" s="25"/>
      <c r="O78" s="25"/>
      <c r="P78" s="25"/>
      <c r="Q78" s="25"/>
      <c r="U78" s="82"/>
    </row>
    <row r="79" spans="1:37" s="41" customFormat="1">
      <c r="A79" s="25"/>
      <c r="B79" s="25"/>
      <c r="C79" s="25"/>
      <c r="D79" s="80"/>
      <c r="E79" s="80"/>
      <c r="F79" s="80"/>
      <c r="G79" s="48"/>
      <c r="H79" s="25"/>
      <c r="I79" s="25"/>
      <c r="J79" s="25"/>
      <c r="K79" s="25"/>
      <c r="L79" s="25"/>
      <c r="M79" s="25"/>
      <c r="N79" s="25"/>
      <c r="O79" s="25"/>
      <c r="P79" s="25"/>
      <c r="Q79" s="25"/>
      <c r="U79" s="82"/>
    </row>
    <row r="80" spans="1:37" s="41" customFormat="1">
      <c r="U80" s="82"/>
    </row>
    <row r="81" spans="21:21" s="41" customFormat="1">
      <c r="U81" s="82"/>
    </row>
  </sheetData>
  <sheetProtection password="E44E" sheet="1" objects="1" scenarios="1" selectLockedCells="1"/>
  <mergeCells count="21">
    <mergeCell ref="K75:Q76"/>
    <mergeCell ref="V68:AC68"/>
    <mergeCell ref="K69:Q73"/>
    <mergeCell ref="V69:AC69"/>
    <mergeCell ref="V70:AC70"/>
    <mergeCell ref="V71:AC71"/>
    <mergeCell ref="V72:AC72"/>
    <mergeCell ref="K54:L54"/>
    <mergeCell ref="M59:O59"/>
    <mergeCell ref="L60:L67"/>
    <mergeCell ref="V64:AC64"/>
    <mergeCell ref="V65:AC65"/>
    <mergeCell ref="V66:AC66"/>
    <mergeCell ref="V67:AC67"/>
    <mergeCell ref="M50:O50"/>
    <mergeCell ref="A2:H2"/>
    <mergeCell ref="B4:D4"/>
    <mergeCell ref="A12:D12"/>
    <mergeCell ref="A13:D13"/>
    <mergeCell ref="D48:F48"/>
    <mergeCell ref="A6:B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2"/>
  <sheetViews>
    <sheetView workbookViewId="0">
      <selection activeCell="B4" sqref="B4:D4"/>
    </sheetView>
  </sheetViews>
  <sheetFormatPr defaultColWidth="8.85546875" defaultRowHeight="12.75"/>
  <cols>
    <col min="1" max="1" width="18.7109375" style="18" customWidth="1"/>
    <col min="2" max="4" width="12.7109375" style="18" customWidth="1"/>
    <col min="5" max="7" width="10.7109375" style="18" customWidth="1"/>
    <col min="8" max="10" width="8.85546875" style="18"/>
    <col min="11" max="11" width="27.7109375" style="18" bestFit="1" customWidth="1"/>
    <col min="12" max="12" width="8.85546875" style="18"/>
    <col min="13" max="15" width="30.7109375" style="18" customWidth="1"/>
    <col min="16" max="20" width="8.85546875" style="18"/>
    <col min="21" max="21" width="34.7109375" style="235" customWidth="1"/>
    <col min="22" max="23" width="8.85546875" style="18"/>
    <col min="24" max="24" width="15.140625" style="18" customWidth="1"/>
    <col min="25" max="25" width="12.42578125" style="18" customWidth="1"/>
    <col min="26" max="26" width="15.140625" style="18" customWidth="1"/>
    <col min="27" max="35" width="8.85546875" style="18"/>
    <col min="36" max="37" width="8.5703125" style="18" bestFit="1" customWidth="1"/>
    <col min="38" max="40" width="8.85546875" style="18"/>
    <col min="41" max="41" width="14.85546875" style="18" customWidth="1"/>
    <col min="42" max="16384" width="8.85546875" style="18"/>
  </cols>
  <sheetData>
    <row r="1" spans="1:8">
      <c r="A1" s="6"/>
    </row>
    <row r="2" spans="1:8" ht="65.099999999999994" customHeight="1">
      <c r="A2" s="412" t="s">
        <v>106</v>
      </c>
      <c r="B2" s="413"/>
      <c r="C2" s="413"/>
      <c r="D2" s="413"/>
      <c r="E2" s="413"/>
      <c r="F2" s="413"/>
      <c r="G2" s="413"/>
      <c r="H2" s="413"/>
    </row>
    <row r="3" spans="1:8">
      <c r="A3" s="6"/>
    </row>
    <row r="4" spans="1:8" ht="27.95" customHeight="1">
      <c r="A4" s="335" t="s">
        <v>8</v>
      </c>
      <c r="B4" s="414" t="s">
        <v>107</v>
      </c>
      <c r="C4" s="415"/>
      <c r="D4" s="416"/>
    </row>
    <row r="6" spans="1:8">
      <c r="A6" s="6" t="s">
        <v>28</v>
      </c>
    </row>
    <row r="7" spans="1:8" ht="27.95" customHeight="1">
      <c r="A7" s="334" t="s">
        <v>0</v>
      </c>
      <c r="B7" s="313">
        <v>0.67</v>
      </c>
      <c r="D7" s="338" t="s">
        <v>78</v>
      </c>
    </row>
    <row r="8" spans="1:8" ht="40.5" customHeight="1">
      <c r="A8" s="341" t="s">
        <v>77</v>
      </c>
      <c r="B8" s="313">
        <v>9.68</v>
      </c>
      <c r="D8" s="338" t="s">
        <v>79</v>
      </c>
    </row>
    <row r="9" spans="1:8" ht="39.950000000000003" customHeight="1">
      <c r="A9" s="336" t="s">
        <v>30</v>
      </c>
      <c r="B9" s="313">
        <v>20.3</v>
      </c>
      <c r="D9" s="338" t="s">
        <v>88</v>
      </c>
    </row>
    <row r="10" spans="1:8">
      <c r="A10" s="41"/>
      <c r="B10" s="93"/>
    </row>
    <row r="11" spans="1:8">
      <c r="A11" s="237" t="s">
        <v>51</v>
      </c>
      <c r="B11" s="238"/>
      <c r="C11" s="238"/>
      <c r="D11" s="239"/>
      <c r="E11" s="240"/>
      <c r="F11" s="241"/>
      <c r="G11" s="241"/>
    </row>
    <row r="12" spans="1:8" ht="50.1" customHeight="1">
      <c r="A12" s="417" t="str">
        <f>IF(B7&gt;53.5, "WARNING: DRAINAGE AREA IS NOT WITHIN APPLICABLE RANGE OF 0.1 TO 53.5 SQUARE MILES. ACCURACY OF ESTIMATES ARE UNKNOWN.",IF(B7&lt;0.1, "WARNING: DRAINAGE AREA IS NOT WITHIN APPLICABLE RANGE OF 0.1 TO 53.5 SQUARE MILES. ACCURACY OF ESTIMATES ARE UNKNOWN.",""))</f>
        <v/>
      </c>
      <c r="B12" s="418"/>
      <c r="C12" s="418"/>
      <c r="D12" s="419"/>
      <c r="E12" s="242"/>
      <c r="F12" s="223"/>
      <c r="G12" s="223"/>
    </row>
    <row r="13" spans="1:8" ht="50.1" customHeight="1">
      <c r="A13" s="427" t="str">
        <f>IF(B8&gt;10.9, "WARNING: 24-HOUR, 50-YEAR MAXIMUM PRECIPITATION IS NOT WITHIN APPLICABLE RANGE OF 6.5 TO 10.9 INCHES. ACCURACY OF ESTIMATES ARE UNKNOWN.",IF(B8&lt;6.5, "WARNING: 24-HOUR, 50-YEAR MAXIMUM PRECIPITATION IS NOT WITHIN APPLICABLE RANGE OF 6.5 TO 10.9 INCHES. ACCURACY OF ESTIMATES ARE UNKNOWN.",""))</f>
        <v/>
      </c>
      <c r="B13" s="424"/>
      <c r="C13" s="424"/>
      <c r="D13" s="428"/>
      <c r="E13" s="242"/>
      <c r="F13" s="223"/>
      <c r="G13" s="223"/>
    </row>
    <row r="14" spans="1:8" ht="50.1" customHeight="1">
      <c r="A14" s="429" t="str">
        <f>IF(B9&gt;34.8, "WARNING: PERCENTAGE OF IMPERVIOUS AREA IS NOT WITHIN APPLICABLE RANGE OF 0.0 TO 34.8 PERCENT. ACCURACY OF ESTIMATES ARE UNKNOWN.",IF((AND(B7&gt;=1,B9&lt;=10)), "CAUTION: Use the equations in USGS Scientific Investigations Report 2009-5043, 2009-5158,or 2009-5156 to compute the best flood estimates for this rural stream.",""))</f>
        <v/>
      </c>
      <c r="B14" s="421"/>
      <c r="C14" s="421"/>
      <c r="D14" s="422"/>
    </row>
    <row r="16" spans="1:8" ht="69.95" customHeight="1">
      <c r="A16" s="243" t="s">
        <v>14</v>
      </c>
      <c r="B16" s="243" t="s">
        <v>59</v>
      </c>
      <c r="C16" s="243" t="s">
        <v>60</v>
      </c>
      <c r="D16" s="244" t="s">
        <v>61</v>
      </c>
      <c r="E16" s="243" t="s">
        <v>62</v>
      </c>
      <c r="F16" s="243" t="s">
        <v>63</v>
      </c>
      <c r="G16" s="245" t="s">
        <v>64</v>
      </c>
    </row>
    <row r="17" spans="1:7">
      <c r="A17" s="179">
        <v>50</v>
      </c>
      <c r="B17" s="310">
        <f>ROUND('Region 4 data'!B56,3-LEN(INT('Region 4 data'!B56)))</f>
        <v>147</v>
      </c>
      <c r="C17" s="295">
        <f>ROUND('Region 4 data'!C56,3-LEN(INT('Region 4 data'!C56)))</f>
        <v>66.099999999999994</v>
      </c>
      <c r="D17" s="295">
        <f>ROUND('Region 4 data'!D56,3-LEN(INT('Region 4 data'!D56)))</f>
        <v>327</v>
      </c>
      <c r="E17" s="311">
        <f>'Region 4 data'!E56</f>
        <v>-33.244940371223962</v>
      </c>
      <c r="F17" s="311">
        <f>'Region 4 data'!F56</f>
        <v>49.801379185485885</v>
      </c>
      <c r="G17" s="322">
        <f>'Region 4 data'!G56</f>
        <v>42.121758070524464</v>
      </c>
    </row>
    <row r="18" spans="1:7">
      <c r="A18" s="185">
        <v>20</v>
      </c>
      <c r="B18" s="305">
        <f>ROUND('Region 4 data'!B57,3-LEN(INT('Region 4 data'!B57)))</f>
        <v>230</v>
      </c>
      <c r="C18" s="306">
        <f>ROUND('Region 4 data'!C57,3-LEN(INT('Region 4 data'!C57)))</f>
        <v>111</v>
      </c>
      <c r="D18" s="306">
        <f>ROUND('Region 4 data'!D57,3-LEN(INT('Region 4 data'!D57)))</f>
        <v>476</v>
      </c>
      <c r="E18" s="309">
        <f>'Region 4 data'!E57</f>
        <v>-30.809056122143087</v>
      </c>
      <c r="F18" s="309">
        <f>'Region 4 data'!F57</f>
        <v>44.527584674275374</v>
      </c>
      <c r="G18" s="323">
        <f>'Region 4 data'!G57</f>
        <v>38.114996009066864</v>
      </c>
    </row>
    <row r="19" spans="1:7">
      <c r="A19" s="185">
        <v>10</v>
      </c>
      <c r="B19" s="305">
        <f>ROUND('Region 4 data'!B58,3-LEN(INT('Region 4 data'!B58)))</f>
        <v>288</v>
      </c>
      <c r="C19" s="306">
        <f>ROUND('Region 4 data'!C58,3-LEN(INT('Region 4 data'!C58)))</f>
        <v>141</v>
      </c>
      <c r="D19" s="306">
        <f>ROUND('Region 4 data'!D58,3-LEN(INT('Region 4 data'!D58)))</f>
        <v>590</v>
      </c>
      <c r="E19" s="309">
        <f>'Region 4 data'!E58</f>
        <v>-30.401190464392592</v>
      </c>
      <c r="F19" s="309">
        <f>'Region 4 data'!F58</f>
        <v>43.680618486497316</v>
      </c>
      <c r="G19" s="323">
        <f>'Region 4 data'!G58</f>
        <v>37.465597880825918</v>
      </c>
    </row>
    <row r="20" spans="1:7">
      <c r="A20" s="185">
        <v>4</v>
      </c>
      <c r="B20" s="305">
        <f>ROUND('Region 4 data'!B59,3-LEN(INT('Region 4 data'!B59)))</f>
        <v>362</v>
      </c>
      <c r="C20" s="306">
        <f>ROUND('Region 4 data'!C59,3-LEN(INT('Region 4 data'!C59)))</f>
        <v>171</v>
      </c>
      <c r="D20" s="306">
        <f>ROUND('Region 4 data'!D59,3-LEN(INT('Region 4 data'!D59)))</f>
        <v>767</v>
      </c>
      <c r="E20" s="309">
        <f>'Region 4 data'!E59</f>
        <v>-31.604154294154153</v>
      </c>
      <c r="F20" s="309">
        <f>'Region 4 data'!F59</f>
        <v>46.207710377726819</v>
      </c>
      <c r="G20" s="323">
        <f>'Region 4 data'!G59</f>
        <v>39.398170780184024</v>
      </c>
    </row>
    <row r="21" spans="1:7">
      <c r="A21" s="185">
        <v>2</v>
      </c>
      <c r="B21" s="305">
        <f>ROUND('Region 4 data'!B60,3-LEN(INT('Region 4 data'!B60)))</f>
        <v>417</v>
      </c>
      <c r="C21" s="306">
        <f>ROUND('Region 4 data'!C60,3-LEN(INT('Region 4 data'!C60)))</f>
        <v>190</v>
      </c>
      <c r="D21" s="306">
        <f>ROUND('Region 4 data'!D60,3-LEN(INT('Region 4 data'!D60)))</f>
        <v>913</v>
      </c>
      <c r="E21" s="309">
        <f>'Region 4 data'!E60</f>
        <v>-32.734139500759326</v>
      </c>
      <c r="F21" s="309">
        <f>'Region 4 data'!F60</f>
        <v>48.663823309193901</v>
      </c>
      <c r="G21" s="323">
        <f>'Region 4 data'!G60</f>
        <v>41.262582869036265</v>
      </c>
    </row>
    <row r="22" spans="1:7">
      <c r="A22" s="185">
        <v>1</v>
      </c>
      <c r="B22" s="305">
        <f>ROUND('Region 4 data'!B61,3-LEN(INT('Region 4 data'!B61)))</f>
        <v>472</v>
      </c>
      <c r="C22" s="306">
        <f>ROUND('Region 4 data'!C61,3-LEN(INT('Region 4 data'!C61)))</f>
        <v>206</v>
      </c>
      <c r="D22" s="306">
        <f>ROUND('Region 4 data'!D61,3-LEN(INT('Region 4 data'!D61)))</f>
        <v>1080</v>
      </c>
      <c r="E22" s="309">
        <f>'Region 4 data'!E61</f>
        <v>-34.24823558032687</v>
      </c>
      <c r="F22" s="309">
        <f>'Region 4 data'!F61</f>
        <v>52.087173450937364</v>
      </c>
      <c r="G22" s="323">
        <f>'Region 4 data'!G61</f>
        <v>43.840411654212488</v>
      </c>
    </row>
    <row r="23" spans="1:7">
      <c r="A23" s="185">
        <v>0.5</v>
      </c>
      <c r="B23" s="305">
        <f>ROUND('Region 4 data'!B62,3-LEN(INT('Region 4 data'!B62)))</f>
        <v>527</v>
      </c>
      <c r="C23" s="306">
        <f>ROUND('Region 4 data'!C62,3-LEN(INT('Region 4 data'!C62)))</f>
        <v>218</v>
      </c>
      <c r="D23" s="306">
        <f>ROUND('Region 4 data'!D62,3-LEN(INT('Region 4 data'!D62)))</f>
        <v>1280</v>
      </c>
      <c r="E23" s="309">
        <f>'Region 4 data'!E62</f>
        <v>-36.047815226193059</v>
      </c>
      <c r="F23" s="309">
        <f>'Region 4 data'!F62</f>
        <v>56.366823672546751</v>
      </c>
      <c r="G23" s="323">
        <f>'Region 4 data'!G62</f>
        <v>47.032664538686937</v>
      </c>
    </row>
    <row r="24" spans="1:7">
      <c r="A24" s="191">
        <v>0.2</v>
      </c>
      <c r="B24" s="307">
        <f>ROUND('Region 4 data'!B63,3-LEN(INT('Region 4 data'!B63)))</f>
        <v>602</v>
      </c>
      <c r="C24" s="308">
        <f>ROUND('Region 4 data'!C63,3-LEN(INT('Region 4 data'!C63)))</f>
        <v>230</v>
      </c>
      <c r="D24" s="308">
        <f>ROUND('Region 4 data'!D63,3-LEN(INT('Region 4 data'!D63)))</f>
        <v>1570</v>
      </c>
      <c r="E24" s="324">
        <f>'Region 4 data'!E63</f>
        <v>-38.488820108867408</v>
      </c>
      <c r="F24" s="324">
        <f>'Region 4 data'!F63</f>
        <v>62.572072551669457</v>
      </c>
      <c r="G24" s="325">
        <f>'Region 4 data'!G63</f>
        <v>51.610317611134526</v>
      </c>
    </row>
    <row r="26" spans="1:7">
      <c r="B26" s="247"/>
    </row>
    <row r="27" spans="1:7">
      <c r="A27" s="248"/>
      <c r="B27" s="247"/>
    </row>
    <row r="28" spans="1:7">
      <c r="A28" s="248"/>
      <c r="B28" s="247"/>
    </row>
    <row r="29" spans="1:7">
      <c r="A29" s="248"/>
      <c r="B29" s="247"/>
    </row>
    <row r="30" spans="1:7">
      <c r="A30" s="249"/>
      <c r="B30" s="250"/>
      <c r="C30" s="41"/>
      <c r="D30" s="41"/>
    </row>
    <row r="31" spans="1:7">
      <c r="A31" s="251"/>
      <c r="B31" s="251"/>
      <c r="C31" s="251"/>
      <c r="D31" s="251"/>
    </row>
    <row r="32" spans="1:7">
      <c r="A32" s="41"/>
      <c r="B32" s="252"/>
      <c r="C32" s="253"/>
      <c r="D32" s="253"/>
    </row>
    <row r="33" spans="1:37">
      <c r="A33" s="41"/>
      <c r="C33" s="253"/>
      <c r="D33" s="253"/>
    </row>
    <row r="34" spans="1:37">
      <c r="A34" s="41"/>
      <c r="B34" s="253"/>
      <c r="C34" s="253"/>
      <c r="D34" s="253"/>
      <c r="U34" s="254"/>
      <c r="V34" s="7"/>
      <c r="W34" s="7"/>
      <c r="X34" s="7"/>
      <c r="Y34" s="7"/>
      <c r="Z34" s="7"/>
      <c r="AA34" s="255"/>
      <c r="AB34" s="7"/>
      <c r="AC34" s="7"/>
      <c r="AD34" s="7"/>
      <c r="AE34" s="7"/>
      <c r="AF34" s="7"/>
      <c r="AG34" s="7"/>
      <c r="AH34" s="7"/>
      <c r="AI34" s="7"/>
      <c r="AJ34" s="7"/>
      <c r="AK34" s="7"/>
    </row>
    <row r="35" spans="1:37">
      <c r="A35" s="41"/>
      <c r="B35" s="253"/>
      <c r="C35" s="253"/>
      <c r="D35" s="253"/>
      <c r="U35" s="254"/>
      <c r="V35" s="7"/>
      <c r="W35" s="7"/>
      <c r="X35" s="7"/>
      <c r="Y35" s="7"/>
      <c r="Z35" s="7"/>
      <c r="AA35" s="255"/>
      <c r="AB35" s="7"/>
      <c r="AC35" s="7"/>
      <c r="AD35" s="7"/>
      <c r="AE35" s="7"/>
      <c r="AF35" s="7"/>
      <c r="AG35" s="7"/>
      <c r="AH35" s="7"/>
      <c r="AI35" s="7"/>
      <c r="AJ35" s="7"/>
      <c r="AK35" s="7"/>
    </row>
    <row r="36" spans="1:37">
      <c r="A36" s="41"/>
      <c r="B36" s="253"/>
      <c r="C36" s="253"/>
      <c r="D36" s="253"/>
      <c r="U36" s="254"/>
      <c r="V36" s="7"/>
      <c r="W36" s="7"/>
      <c r="X36" s="7"/>
      <c r="Y36" s="7"/>
      <c r="Z36" s="7"/>
      <c r="AA36" s="255"/>
      <c r="AB36" s="7"/>
      <c r="AC36" s="7"/>
      <c r="AD36" s="7"/>
      <c r="AE36" s="256"/>
      <c r="AF36" s="256"/>
      <c r="AG36" s="256"/>
      <c r="AH36" s="256"/>
      <c r="AI36" s="256"/>
      <c r="AJ36" s="257"/>
      <c r="AK36" s="257"/>
    </row>
    <row r="37" spans="1:37">
      <c r="A37" s="41"/>
      <c r="B37" s="253"/>
      <c r="C37" s="253"/>
      <c r="D37" s="253"/>
      <c r="U37" s="254"/>
      <c r="V37" s="7"/>
      <c r="W37" s="7"/>
      <c r="X37" s="7"/>
      <c r="Y37" s="7"/>
      <c r="Z37" s="7"/>
      <c r="AA37" s="255"/>
      <c r="AB37" s="7"/>
      <c r="AC37" s="7"/>
      <c r="AD37" s="7"/>
      <c r="AE37" s="256"/>
      <c r="AF37" s="256"/>
      <c r="AG37" s="256"/>
      <c r="AH37" s="256"/>
      <c r="AI37" s="256"/>
      <c r="AJ37" s="257"/>
      <c r="AK37" s="257"/>
    </row>
    <row r="38" spans="1:37">
      <c r="A38" s="41"/>
      <c r="B38" s="253"/>
      <c r="C38" s="253"/>
      <c r="D38" s="253"/>
      <c r="U38" s="254"/>
      <c r="V38" s="7"/>
      <c r="W38" s="7"/>
      <c r="X38" s="7"/>
      <c r="Y38" s="7"/>
      <c r="Z38" s="7"/>
      <c r="AA38" s="255"/>
      <c r="AB38" s="7"/>
      <c r="AC38" s="7"/>
      <c r="AD38" s="7"/>
      <c r="AE38" s="256"/>
      <c r="AF38" s="256"/>
      <c r="AG38" s="256"/>
      <c r="AH38" s="256"/>
      <c r="AI38" s="256"/>
      <c r="AJ38" s="257"/>
      <c r="AK38" s="257"/>
    </row>
    <row r="39" spans="1:37">
      <c r="A39" s="41"/>
      <c r="B39" s="253"/>
      <c r="C39" s="253"/>
      <c r="D39" s="253"/>
      <c r="U39" s="254"/>
      <c r="V39" s="7"/>
      <c r="W39" s="7"/>
      <c r="X39" s="7"/>
      <c r="Y39" s="7"/>
      <c r="Z39" s="7"/>
      <c r="AA39" s="255"/>
      <c r="AB39" s="7"/>
      <c r="AC39" s="7"/>
      <c r="AD39" s="7"/>
      <c r="AE39" s="256"/>
      <c r="AF39" s="256"/>
      <c r="AG39" s="256"/>
      <c r="AH39" s="256"/>
      <c r="AI39" s="256"/>
      <c r="AJ39" s="257"/>
      <c r="AK39" s="257"/>
    </row>
    <row r="40" spans="1:37" s="41" customFormat="1">
      <c r="U40" s="81"/>
      <c r="V40" s="25"/>
      <c r="W40" s="25"/>
      <c r="X40" s="25"/>
      <c r="Y40" s="25"/>
      <c r="Z40" s="25"/>
      <c r="AA40" s="48"/>
      <c r="AB40" s="25"/>
      <c r="AC40" s="25"/>
      <c r="AD40" s="25"/>
      <c r="AE40" s="256"/>
      <c r="AF40" s="256"/>
      <c r="AG40" s="256"/>
      <c r="AH40" s="256"/>
      <c r="AI40" s="256"/>
      <c r="AJ40" s="80"/>
      <c r="AK40" s="80"/>
    </row>
    <row r="41" spans="1:37" s="41" customFormat="1">
      <c r="U41" s="81"/>
      <c r="V41" s="25"/>
      <c r="W41" s="25"/>
      <c r="X41" s="25"/>
      <c r="Y41" s="25"/>
      <c r="Z41" s="25"/>
      <c r="AA41" s="48"/>
      <c r="AB41" s="25"/>
      <c r="AC41" s="25"/>
      <c r="AD41" s="25"/>
      <c r="AE41" s="256"/>
      <c r="AF41" s="256"/>
      <c r="AG41" s="256"/>
      <c r="AH41" s="256"/>
      <c r="AI41" s="256"/>
      <c r="AJ41" s="80"/>
      <c r="AK41" s="80"/>
    </row>
    <row r="42" spans="1:37" s="41" customFormat="1">
      <c r="U42" s="81"/>
      <c r="V42" s="25"/>
      <c r="W42" s="25"/>
      <c r="X42" s="25"/>
      <c r="Y42" s="25"/>
      <c r="Z42" s="25"/>
      <c r="AA42" s="48"/>
      <c r="AB42" s="25"/>
      <c r="AC42" s="25"/>
      <c r="AD42" s="25"/>
      <c r="AE42" s="256"/>
      <c r="AF42" s="256"/>
      <c r="AG42" s="256"/>
      <c r="AH42" s="256"/>
      <c r="AI42" s="256"/>
      <c r="AJ42" s="80"/>
      <c r="AK42" s="80"/>
    </row>
    <row r="43" spans="1:37" s="41" customFormat="1">
      <c r="U43" s="81"/>
      <c r="V43" s="25"/>
      <c r="W43" s="25"/>
      <c r="X43" s="25"/>
      <c r="Y43" s="25"/>
      <c r="Z43" s="25"/>
      <c r="AA43" s="48"/>
      <c r="AB43" s="25"/>
      <c r="AC43" s="25"/>
      <c r="AD43" s="25"/>
      <c r="AE43" s="256"/>
      <c r="AF43" s="256"/>
      <c r="AG43" s="256"/>
      <c r="AH43" s="256"/>
      <c r="AI43" s="256"/>
      <c r="AJ43" s="80"/>
      <c r="AK43" s="80"/>
    </row>
    <row r="44" spans="1:37" s="41" customFormat="1">
      <c r="U44" s="81"/>
      <c r="V44" s="25"/>
      <c r="W44" s="25"/>
      <c r="X44" s="25"/>
      <c r="Y44" s="25"/>
      <c r="Z44" s="25"/>
      <c r="AA44" s="48"/>
      <c r="AB44" s="25"/>
      <c r="AC44" s="25"/>
      <c r="AD44" s="25"/>
      <c r="AE44" s="256"/>
      <c r="AF44" s="256"/>
      <c r="AG44" s="256"/>
      <c r="AH44" s="256"/>
      <c r="AI44" s="256"/>
      <c r="AJ44" s="80"/>
      <c r="AK44" s="80"/>
    </row>
    <row r="45" spans="1:37" s="41" customFormat="1">
      <c r="U45" s="81"/>
      <c r="V45" s="25"/>
      <c r="W45" s="25"/>
      <c r="X45" s="25"/>
      <c r="Y45" s="25"/>
      <c r="Z45" s="25"/>
      <c r="AA45" s="48"/>
      <c r="AB45" s="25"/>
      <c r="AC45" s="25"/>
      <c r="AD45" s="25"/>
      <c r="AE45" s="256"/>
      <c r="AF45" s="256"/>
      <c r="AG45" s="256"/>
      <c r="AH45" s="256"/>
      <c r="AI45" s="256"/>
      <c r="AJ45" s="80"/>
      <c r="AK45" s="80"/>
    </row>
    <row r="46" spans="1:37" s="41" customFormat="1">
      <c r="U46" s="81"/>
      <c r="V46" s="25"/>
      <c r="W46" s="25"/>
      <c r="X46" s="25"/>
      <c r="Y46" s="25"/>
      <c r="Z46" s="25"/>
      <c r="AA46" s="48"/>
      <c r="AB46" s="25"/>
      <c r="AC46" s="25"/>
      <c r="AD46" s="25"/>
      <c r="AE46" s="256"/>
      <c r="AF46" s="256"/>
      <c r="AG46" s="256"/>
      <c r="AH46" s="256"/>
      <c r="AI46" s="256"/>
      <c r="AJ46" s="80"/>
      <c r="AK46" s="80"/>
    </row>
    <row r="47" spans="1:37" s="41" customFormat="1">
      <c r="A47" s="39"/>
      <c r="U47" s="81"/>
      <c r="V47" s="25"/>
      <c r="W47" s="25"/>
      <c r="X47" s="25"/>
      <c r="Y47" s="25"/>
      <c r="Z47" s="25"/>
      <c r="AA47" s="48"/>
      <c r="AB47" s="25"/>
      <c r="AC47" s="25"/>
      <c r="AD47" s="25"/>
      <c r="AE47" s="25"/>
      <c r="AF47" s="25"/>
      <c r="AG47" s="25"/>
      <c r="AH47" s="25"/>
      <c r="AI47" s="25"/>
      <c r="AJ47" s="25"/>
      <c r="AK47" s="25"/>
    </row>
    <row r="48" spans="1:37" s="41" customFormat="1">
      <c r="U48" s="81"/>
      <c r="V48" s="25"/>
      <c r="W48" s="25"/>
      <c r="X48" s="25"/>
      <c r="Y48" s="25"/>
      <c r="Z48" s="25"/>
      <c r="AA48" s="48"/>
      <c r="AB48" s="25"/>
      <c r="AC48" s="25"/>
      <c r="AD48" s="25"/>
      <c r="AE48" s="25"/>
      <c r="AF48" s="25"/>
      <c r="AG48" s="25"/>
      <c r="AH48" s="25"/>
      <c r="AI48" s="25"/>
      <c r="AJ48" s="25"/>
      <c r="AK48" s="25"/>
    </row>
    <row r="49" spans="1:37" s="41" customFormat="1">
      <c r="A49" s="258"/>
      <c r="B49" s="259"/>
      <c r="C49" s="258"/>
      <c r="D49" s="411"/>
      <c r="E49" s="411"/>
      <c r="F49" s="411"/>
      <c r="G49" s="48"/>
      <c r="H49" s="25"/>
      <c r="I49" s="25"/>
      <c r="J49" s="25"/>
      <c r="K49" s="25"/>
      <c r="L49" s="25"/>
      <c r="M49" s="25"/>
      <c r="N49" s="25"/>
      <c r="O49" s="25"/>
      <c r="P49" s="25"/>
      <c r="Q49" s="25"/>
      <c r="U49" s="82"/>
      <c r="AD49" s="25"/>
      <c r="AE49" s="25"/>
      <c r="AF49" s="25"/>
      <c r="AG49" s="25"/>
      <c r="AH49" s="25"/>
      <c r="AI49" s="25"/>
      <c r="AJ49" s="25"/>
      <c r="AK49" s="25"/>
    </row>
    <row r="50" spans="1:37" s="41" customFormat="1">
      <c r="A50" s="25"/>
      <c r="B50" s="25"/>
      <c r="C50" s="25"/>
      <c r="D50" s="80"/>
      <c r="E50" s="80"/>
      <c r="F50" s="80"/>
      <c r="G50" s="48"/>
      <c r="H50" s="25"/>
      <c r="I50" s="25"/>
      <c r="J50" s="25"/>
      <c r="K50" s="25"/>
      <c r="L50" s="25"/>
      <c r="M50" s="25"/>
      <c r="N50" s="25"/>
      <c r="O50" s="25"/>
      <c r="P50" s="25"/>
      <c r="Q50" s="25"/>
      <c r="U50" s="82"/>
      <c r="AD50" s="25"/>
      <c r="AE50" s="25"/>
      <c r="AF50" s="25"/>
      <c r="AG50" s="25"/>
      <c r="AH50" s="25"/>
      <c r="AI50" s="25"/>
      <c r="AJ50" s="25"/>
      <c r="AK50" s="25"/>
    </row>
    <row r="51" spans="1:37" s="41" customFormat="1">
      <c r="A51" s="25"/>
      <c r="B51" s="25"/>
      <c r="C51" s="25"/>
      <c r="D51" s="80"/>
      <c r="E51" s="80"/>
      <c r="F51" s="80"/>
      <c r="G51" s="48"/>
      <c r="H51" s="25"/>
      <c r="I51" s="25"/>
      <c r="J51" s="25"/>
      <c r="K51" s="25"/>
      <c r="L51" s="25"/>
      <c r="M51" s="411"/>
      <c r="N51" s="411"/>
      <c r="O51" s="411"/>
      <c r="P51" s="25"/>
      <c r="Q51" s="25"/>
      <c r="U51" s="49"/>
      <c r="V51" s="25"/>
      <c r="W51" s="25"/>
      <c r="X51" s="25"/>
      <c r="Y51" s="25"/>
      <c r="Z51" s="25"/>
      <c r="AA51" s="25"/>
      <c r="AB51" s="25"/>
      <c r="AC51" s="25"/>
      <c r="AD51" s="25"/>
      <c r="AE51" s="25"/>
      <c r="AF51" s="25"/>
      <c r="AG51" s="25"/>
      <c r="AH51" s="25"/>
      <c r="AI51" s="25"/>
      <c r="AJ51" s="25"/>
      <c r="AK51" s="25"/>
    </row>
    <row r="52" spans="1:37" s="41" customFormat="1">
      <c r="A52" s="25"/>
      <c r="B52" s="25"/>
      <c r="C52" s="25"/>
      <c r="D52" s="80"/>
      <c r="E52" s="80"/>
      <c r="F52" s="80"/>
      <c r="G52" s="48"/>
      <c r="H52" s="25"/>
      <c r="I52" s="25"/>
      <c r="J52" s="25"/>
      <c r="K52" s="25"/>
      <c r="L52" s="25"/>
      <c r="M52" s="25"/>
      <c r="N52" s="25"/>
      <c r="O52" s="25"/>
      <c r="P52" s="25"/>
      <c r="Q52" s="25"/>
      <c r="U52" s="49"/>
      <c r="V52" s="25"/>
      <c r="W52" s="25"/>
      <c r="X52" s="25"/>
      <c r="Y52" s="25"/>
      <c r="Z52" s="25"/>
      <c r="AA52" s="25"/>
      <c r="AB52" s="25"/>
      <c r="AC52" s="25"/>
      <c r="AD52" s="25"/>
      <c r="AE52" s="25"/>
      <c r="AF52" s="25"/>
      <c r="AG52" s="25"/>
      <c r="AH52" s="25"/>
      <c r="AI52" s="25"/>
      <c r="AJ52" s="25"/>
      <c r="AK52" s="25"/>
    </row>
    <row r="53" spans="1:37" s="41" customFormat="1">
      <c r="A53" s="25"/>
      <c r="B53" s="25"/>
      <c r="C53" s="25"/>
      <c r="D53" s="260"/>
      <c r="E53" s="260"/>
      <c r="F53" s="260"/>
      <c r="G53" s="48"/>
      <c r="H53" s="25"/>
      <c r="I53" s="25"/>
      <c r="J53" s="25"/>
      <c r="K53" s="25"/>
      <c r="L53" s="25"/>
      <c r="M53" s="28"/>
      <c r="N53" s="25"/>
      <c r="O53" s="25"/>
      <c r="P53" s="25"/>
      <c r="Q53" s="25"/>
      <c r="U53" s="81"/>
      <c r="V53" s="25"/>
      <c r="W53" s="25"/>
      <c r="X53" s="25"/>
      <c r="Y53" s="25"/>
      <c r="Z53" s="25"/>
      <c r="AA53" s="25"/>
      <c r="AB53" s="25"/>
      <c r="AC53" s="25"/>
      <c r="AD53" s="25"/>
      <c r="AE53" s="25"/>
      <c r="AF53" s="25"/>
      <c r="AG53" s="25"/>
      <c r="AH53" s="25"/>
      <c r="AI53" s="25"/>
      <c r="AJ53" s="25"/>
      <c r="AK53" s="25"/>
    </row>
    <row r="54" spans="1:37" s="41" customFormat="1">
      <c r="A54" s="25"/>
      <c r="B54" s="25"/>
      <c r="C54" s="25"/>
      <c r="D54" s="80"/>
      <c r="E54" s="80"/>
      <c r="F54" s="80"/>
      <c r="G54" s="48"/>
      <c r="H54" s="25"/>
      <c r="I54" s="25"/>
      <c r="J54" s="25"/>
      <c r="K54" s="25"/>
      <c r="L54" s="28"/>
      <c r="M54" s="25"/>
      <c r="N54" s="25"/>
      <c r="O54" s="25"/>
      <c r="P54" s="25"/>
      <c r="Q54" s="25"/>
      <c r="U54" s="81"/>
      <c r="V54" s="259"/>
      <c r="W54" s="259"/>
      <c r="X54" s="259"/>
      <c r="Y54" s="259"/>
      <c r="Z54" s="259"/>
      <c r="AA54" s="259"/>
      <c r="AB54" s="259"/>
      <c r="AC54" s="259"/>
      <c r="AD54" s="25"/>
      <c r="AE54" s="25"/>
      <c r="AF54" s="25"/>
      <c r="AG54" s="25"/>
      <c r="AH54" s="25"/>
      <c r="AI54" s="25"/>
      <c r="AJ54" s="25"/>
      <c r="AK54" s="25"/>
    </row>
    <row r="55" spans="1:37" s="41" customFormat="1">
      <c r="A55" s="25"/>
      <c r="B55" s="25"/>
      <c r="C55" s="25"/>
      <c r="D55" s="80"/>
      <c r="E55" s="80"/>
      <c r="F55" s="80"/>
      <c r="G55" s="48"/>
      <c r="H55" s="25"/>
      <c r="I55" s="25"/>
      <c r="J55" s="25"/>
      <c r="K55" s="411"/>
      <c r="L55" s="423"/>
      <c r="M55" s="25"/>
      <c r="N55" s="25"/>
      <c r="O55" s="25"/>
      <c r="P55" s="25"/>
      <c r="Q55" s="25"/>
      <c r="U55" s="49"/>
      <c r="V55" s="261"/>
      <c r="W55" s="262"/>
      <c r="X55" s="263"/>
      <c r="Y55" s="264"/>
      <c r="Z55" s="265"/>
      <c r="AA55" s="266"/>
      <c r="AB55" s="267"/>
      <c r="AC55" s="268"/>
      <c r="AD55" s="25"/>
      <c r="AE55" s="25"/>
      <c r="AF55" s="25"/>
      <c r="AG55" s="25"/>
      <c r="AH55" s="25"/>
      <c r="AI55" s="25"/>
      <c r="AJ55" s="25"/>
      <c r="AK55" s="25"/>
    </row>
    <row r="56" spans="1:37" s="41" customFormat="1">
      <c r="A56" s="25"/>
      <c r="B56" s="25"/>
      <c r="C56" s="25"/>
      <c r="D56" s="80"/>
      <c r="E56" s="80"/>
      <c r="F56" s="80"/>
      <c r="G56" s="48"/>
      <c r="H56" s="25"/>
      <c r="I56" s="25"/>
      <c r="J56" s="25"/>
      <c r="K56" s="25"/>
      <c r="L56" s="28"/>
      <c r="M56" s="25"/>
      <c r="N56" s="25"/>
      <c r="O56" s="25"/>
      <c r="P56" s="25"/>
      <c r="Q56" s="25"/>
      <c r="U56" s="269"/>
      <c r="V56" s="270"/>
      <c r="W56" s="162"/>
      <c r="X56" s="271"/>
      <c r="Y56" s="164"/>
      <c r="Z56" s="165"/>
      <c r="AA56" s="201"/>
      <c r="AB56" s="202"/>
      <c r="AC56" s="272"/>
      <c r="AD56" s="25"/>
      <c r="AE56" s="25"/>
      <c r="AF56" s="25"/>
      <c r="AG56" s="25"/>
      <c r="AH56" s="25"/>
      <c r="AI56" s="25"/>
      <c r="AJ56" s="25"/>
      <c r="AK56" s="25"/>
    </row>
    <row r="57" spans="1:37" s="41" customFormat="1">
      <c r="A57" s="25"/>
      <c r="B57" s="25"/>
      <c r="C57" s="25"/>
      <c r="D57" s="25"/>
      <c r="E57" s="25"/>
      <c r="F57" s="25"/>
      <c r="G57" s="48"/>
      <c r="H57" s="25"/>
      <c r="I57" s="25"/>
      <c r="J57" s="25"/>
      <c r="K57" s="25"/>
      <c r="L57" s="25"/>
      <c r="M57" s="25"/>
      <c r="N57" s="25"/>
      <c r="O57" s="25"/>
      <c r="P57" s="25"/>
      <c r="Q57" s="25"/>
      <c r="U57" s="269"/>
      <c r="V57" s="270"/>
      <c r="W57" s="162"/>
      <c r="X57" s="271"/>
      <c r="Y57" s="164"/>
      <c r="Z57" s="165"/>
      <c r="AA57" s="201"/>
      <c r="AB57" s="202"/>
      <c r="AC57" s="272"/>
      <c r="AD57" s="25"/>
      <c r="AE57" s="25"/>
      <c r="AF57" s="25"/>
      <c r="AG57" s="25"/>
      <c r="AH57" s="25"/>
      <c r="AI57" s="25"/>
      <c r="AJ57" s="25"/>
      <c r="AK57" s="25"/>
    </row>
    <row r="58" spans="1:37" s="41" customFormat="1">
      <c r="A58" s="25"/>
      <c r="B58" s="25"/>
      <c r="C58" s="25"/>
      <c r="D58" s="80"/>
      <c r="E58" s="80"/>
      <c r="F58" s="80"/>
      <c r="G58" s="48"/>
      <c r="H58" s="25"/>
      <c r="I58" s="25"/>
      <c r="J58" s="25"/>
      <c r="K58" s="25"/>
      <c r="L58" s="25"/>
      <c r="M58" s="25"/>
      <c r="N58" s="25"/>
      <c r="O58" s="25"/>
      <c r="P58" s="25"/>
      <c r="Q58" s="25"/>
      <c r="U58" s="269"/>
      <c r="V58" s="270"/>
      <c r="W58" s="162"/>
      <c r="X58" s="271"/>
      <c r="Y58" s="164"/>
      <c r="Z58" s="165"/>
      <c r="AA58" s="201"/>
      <c r="AB58" s="202"/>
      <c r="AC58" s="272"/>
      <c r="AD58" s="25"/>
      <c r="AE58" s="25"/>
      <c r="AF58" s="25"/>
      <c r="AG58" s="25"/>
      <c r="AH58" s="25"/>
      <c r="AI58" s="25"/>
      <c r="AJ58" s="25"/>
      <c r="AK58" s="25"/>
    </row>
    <row r="59" spans="1:37" s="41" customFormat="1">
      <c r="A59" s="25"/>
      <c r="B59" s="25"/>
      <c r="C59" s="25"/>
      <c r="D59" s="80"/>
      <c r="E59" s="80"/>
      <c r="F59" s="80"/>
      <c r="G59" s="48"/>
      <c r="H59" s="25"/>
      <c r="I59" s="25"/>
      <c r="J59" s="25"/>
      <c r="K59" s="25"/>
      <c r="L59" s="25"/>
      <c r="M59" s="25"/>
      <c r="N59" s="25"/>
      <c r="O59" s="25"/>
      <c r="P59" s="25"/>
      <c r="Q59" s="25"/>
      <c r="U59" s="269"/>
      <c r="V59" s="270"/>
      <c r="W59" s="162"/>
      <c r="X59" s="271"/>
      <c r="Y59" s="164"/>
      <c r="Z59" s="165"/>
      <c r="AA59" s="201"/>
      <c r="AB59" s="202"/>
      <c r="AC59" s="272"/>
      <c r="AD59" s="25"/>
      <c r="AE59" s="25"/>
      <c r="AF59" s="25"/>
      <c r="AG59" s="25"/>
      <c r="AH59" s="25"/>
      <c r="AI59" s="25"/>
      <c r="AJ59" s="25"/>
      <c r="AK59" s="25"/>
    </row>
    <row r="60" spans="1:37" s="41" customFormat="1">
      <c r="A60" s="25"/>
      <c r="B60" s="25"/>
      <c r="C60" s="25"/>
      <c r="D60" s="80"/>
      <c r="E60" s="80"/>
      <c r="F60" s="80"/>
      <c r="G60" s="48"/>
      <c r="H60" s="25"/>
      <c r="I60" s="25"/>
      <c r="J60" s="25"/>
      <c r="K60" s="269"/>
      <c r="L60" s="273"/>
      <c r="M60" s="411"/>
      <c r="N60" s="411"/>
      <c r="O60" s="411"/>
      <c r="P60" s="259"/>
      <c r="Q60" s="273"/>
      <c r="U60" s="269"/>
      <c r="V60" s="270"/>
      <c r="W60" s="162"/>
      <c r="X60" s="271"/>
      <c r="Y60" s="164"/>
      <c r="Z60" s="165"/>
      <c r="AA60" s="201"/>
      <c r="AB60" s="202"/>
      <c r="AC60" s="272"/>
      <c r="AD60" s="25"/>
      <c r="AE60" s="25"/>
      <c r="AF60" s="25"/>
      <c r="AG60" s="25"/>
      <c r="AH60" s="25"/>
      <c r="AI60" s="25"/>
      <c r="AJ60" s="25"/>
      <c r="AK60" s="25"/>
    </row>
    <row r="61" spans="1:37" s="41" customFormat="1">
      <c r="A61" s="25"/>
      <c r="B61" s="25"/>
      <c r="C61" s="25"/>
      <c r="D61" s="274"/>
      <c r="E61" s="274"/>
      <c r="F61" s="274"/>
      <c r="G61" s="48"/>
      <c r="H61" s="25"/>
      <c r="I61" s="25"/>
      <c r="J61" s="25"/>
      <c r="K61" s="25"/>
      <c r="L61" s="423"/>
      <c r="M61" s="25"/>
      <c r="N61" s="25"/>
      <c r="O61" s="25"/>
      <c r="P61" s="25"/>
      <c r="Q61" s="25"/>
      <c r="U61" s="269"/>
      <c r="V61" s="275"/>
      <c r="W61" s="276"/>
      <c r="X61" s="277"/>
      <c r="Y61" s="278"/>
      <c r="Z61" s="279"/>
      <c r="AA61" s="280"/>
      <c r="AB61" s="281"/>
      <c r="AC61" s="282"/>
      <c r="AD61" s="25"/>
      <c r="AE61" s="25"/>
      <c r="AF61" s="25"/>
      <c r="AG61" s="25"/>
      <c r="AH61" s="25"/>
      <c r="AI61" s="25"/>
      <c r="AJ61" s="25"/>
      <c r="AK61" s="25"/>
    </row>
    <row r="62" spans="1:37" s="41" customFormat="1">
      <c r="A62" s="25"/>
      <c r="B62" s="25"/>
      <c r="C62" s="25"/>
      <c r="D62" s="80"/>
      <c r="E62" s="80"/>
      <c r="F62" s="80"/>
      <c r="G62" s="48"/>
      <c r="H62" s="25"/>
      <c r="I62" s="25"/>
      <c r="J62" s="25"/>
      <c r="K62" s="25"/>
      <c r="L62" s="423"/>
      <c r="M62" s="25"/>
      <c r="N62" s="25"/>
      <c r="O62" s="25"/>
      <c r="P62" s="25"/>
      <c r="Q62" s="25"/>
      <c r="U62" s="269"/>
      <c r="V62" s="275"/>
      <c r="W62" s="276"/>
      <c r="X62" s="277"/>
      <c r="Y62" s="278"/>
      <c r="Z62" s="279"/>
      <c r="AA62" s="280"/>
      <c r="AB62" s="281"/>
      <c r="AC62" s="282"/>
      <c r="AD62" s="25"/>
      <c r="AE62" s="25"/>
      <c r="AF62" s="25"/>
      <c r="AG62" s="25"/>
      <c r="AH62" s="25"/>
      <c r="AI62" s="25"/>
      <c r="AJ62" s="25"/>
      <c r="AK62" s="25"/>
    </row>
    <row r="63" spans="1:37" s="41" customFormat="1">
      <c r="A63" s="25"/>
      <c r="B63" s="25"/>
      <c r="C63" s="25"/>
      <c r="D63" s="80"/>
      <c r="E63" s="80"/>
      <c r="F63" s="80"/>
      <c r="G63" s="48"/>
      <c r="H63" s="25"/>
      <c r="I63" s="25"/>
      <c r="J63" s="25"/>
      <c r="K63" s="25"/>
      <c r="L63" s="423"/>
      <c r="M63" s="25"/>
      <c r="N63" s="25"/>
      <c r="O63" s="25"/>
      <c r="P63" s="25"/>
      <c r="Q63" s="25"/>
      <c r="U63" s="81"/>
      <c r="V63" s="25"/>
      <c r="W63" s="25"/>
      <c r="X63" s="25"/>
      <c r="Y63" s="25"/>
      <c r="Z63" s="25"/>
      <c r="AA63" s="25"/>
      <c r="AB63" s="25"/>
      <c r="AC63" s="25"/>
      <c r="AD63" s="25"/>
      <c r="AE63" s="25"/>
      <c r="AF63" s="25"/>
      <c r="AG63" s="25"/>
      <c r="AH63" s="25"/>
      <c r="AI63" s="25"/>
      <c r="AJ63" s="25"/>
      <c r="AK63" s="25"/>
    </row>
    <row r="64" spans="1:37" s="41" customFormat="1">
      <c r="A64" s="25"/>
      <c r="B64" s="25"/>
      <c r="C64" s="25"/>
      <c r="D64" s="80"/>
      <c r="E64" s="80"/>
      <c r="F64" s="80"/>
      <c r="G64" s="48"/>
      <c r="H64" s="25"/>
      <c r="I64" s="25"/>
      <c r="J64" s="25"/>
      <c r="K64" s="25"/>
      <c r="L64" s="423"/>
      <c r="M64" s="25"/>
      <c r="N64" s="25"/>
      <c r="O64" s="25"/>
      <c r="P64" s="25"/>
      <c r="Q64" s="25"/>
      <c r="U64" s="81"/>
      <c r="V64" s="25"/>
      <c r="W64" s="25"/>
      <c r="X64" s="25"/>
      <c r="Y64" s="25"/>
      <c r="Z64" s="25"/>
      <c r="AA64" s="25"/>
      <c r="AB64" s="25"/>
      <c r="AC64" s="25"/>
      <c r="AD64" s="25"/>
      <c r="AE64" s="25"/>
      <c r="AF64" s="25"/>
      <c r="AG64" s="25"/>
      <c r="AH64" s="25"/>
      <c r="AI64" s="25"/>
      <c r="AJ64" s="25"/>
      <c r="AK64" s="25"/>
    </row>
    <row r="65" spans="1:37" s="41" customFormat="1">
      <c r="A65" s="25"/>
      <c r="B65" s="25"/>
      <c r="C65" s="25"/>
      <c r="D65" s="283"/>
      <c r="E65" s="283"/>
      <c r="F65" s="283"/>
      <c r="G65" s="48"/>
      <c r="H65" s="25"/>
      <c r="I65" s="25"/>
      <c r="J65" s="25"/>
      <c r="K65" s="25"/>
      <c r="L65" s="423"/>
      <c r="M65" s="25"/>
      <c r="N65" s="25"/>
      <c r="O65" s="25"/>
      <c r="P65" s="25"/>
      <c r="Q65" s="25"/>
      <c r="U65" s="284"/>
      <c r="V65" s="411"/>
      <c r="W65" s="411"/>
      <c r="X65" s="411"/>
      <c r="Y65" s="411"/>
      <c r="Z65" s="411"/>
      <c r="AA65" s="411"/>
      <c r="AB65" s="411"/>
      <c r="AC65" s="411"/>
      <c r="AD65" s="25"/>
      <c r="AE65" s="25"/>
      <c r="AF65" s="25"/>
      <c r="AG65" s="25"/>
      <c r="AH65" s="25"/>
      <c r="AI65" s="25"/>
      <c r="AJ65" s="25"/>
      <c r="AK65" s="25"/>
    </row>
    <row r="66" spans="1:37" s="41" customFormat="1">
      <c r="A66" s="25"/>
      <c r="B66" s="25"/>
      <c r="C66" s="25"/>
      <c r="D66" s="80"/>
      <c r="E66" s="80"/>
      <c r="F66" s="80"/>
      <c r="G66" s="48"/>
      <c r="H66" s="25"/>
      <c r="I66" s="25"/>
      <c r="J66" s="25"/>
      <c r="K66" s="25"/>
      <c r="L66" s="423"/>
      <c r="M66" s="25"/>
      <c r="N66" s="25"/>
      <c r="O66" s="25"/>
      <c r="P66" s="25"/>
      <c r="Q66" s="25"/>
      <c r="U66" s="81"/>
      <c r="V66" s="424"/>
      <c r="W66" s="424"/>
      <c r="X66" s="424"/>
      <c r="Y66" s="424"/>
      <c r="Z66" s="424"/>
      <c r="AA66" s="424"/>
      <c r="AB66" s="424"/>
      <c r="AC66" s="424"/>
      <c r="AD66" s="25"/>
      <c r="AE66" s="256"/>
      <c r="AF66" s="256"/>
      <c r="AG66" s="256"/>
      <c r="AH66" s="256"/>
      <c r="AI66" s="256"/>
      <c r="AJ66" s="80"/>
      <c r="AK66" s="80"/>
    </row>
    <row r="67" spans="1:37" s="41" customFormat="1">
      <c r="A67" s="25"/>
      <c r="B67" s="25"/>
      <c r="C67" s="25"/>
      <c r="D67" s="80"/>
      <c r="E67" s="80"/>
      <c r="F67" s="80"/>
      <c r="G67" s="48"/>
      <c r="H67" s="25"/>
      <c r="I67" s="25"/>
      <c r="J67" s="25"/>
      <c r="K67" s="25"/>
      <c r="L67" s="423"/>
      <c r="M67" s="25"/>
      <c r="N67" s="25"/>
      <c r="O67" s="25"/>
      <c r="P67" s="25"/>
      <c r="Q67" s="25"/>
      <c r="U67" s="81"/>
      <c r="V67" s="424"/>
      <c r="W67" s="424"/>
      <c r="X67" s="424"/>
      <c r="Y67" s="424"/>
      <c r="Z67" s="424"/>
      <c r="AA67" s="424"/>
      <c r="AB67" s="424"/>
      <c r="AC67" s="424"/>
      <c r="AD67" s="25"/>
      <c r="AE67" s="256"/>
      <c r="AF67" s="256"/>
      <c r="AG67" s="256"/>
      <c r="AH67" s="256"/>
      <c r="AI67" s="256"/>
      <c r="AJ67" s="80"/>
      <c r="AK67" s="80"/>
    </row>
    <row r="68" spans="1:37" s="41" customFormat="1">
      <c r="A68" s="25"/>
      <c r="B68" s="25"/>
      <c r="C68" s="25"/>
      <c r="D68" s="80"/>
      <c r="E68" s="80"/>
      <c r="F68" s="80"/>
      <c r="G68" s="48"/>
      <c r="H68" s="25"/>
      <c r="I68" s="25"/>
      <c r="J68" s="25"/>
      <c r="K68" s="25"/>
      <c r="L68" s="423"/>
      <c r="M68" s="25"/>
      <c r="N68" s="25"/>
      <c r="O68" s="25"/>
      <c r="P68" s="25"/>
      <c r="Q68" s="25"/>
      <c r="U68" s="81"/>
      <c r="V68" s="424"/>
      <c r="W68" s="424"/>
      <c r="X68" s="424"/>
      <c r="Y68" s="424"/>
      <c r="Z68" s="424"/>
      <c r="AA68" s="424"/>
      <c r="AB68" s="424"/>
      <c r="AC68" s="424"/>
      <c r="AD68" s="25"/>
      <c r="AE68" s="256"/>
      <c r="AF68" s="256"/>
      <c r="AG68" s="256"/>
      <c r="AH68" s="256"/>
      <c r="AI68" s="256"/>
      <c r="AJ68" s="80"/>
      <c r="AK68" s="80"/>
    </row>
    <row r="69" spans="1:37" s="41" customFormat="1">
      <c r="A69" s="25"/>
      <c r="B69" s="25"/>
      <c r="C69" s="25"/>
      <c r="D69" s="25"/>
      <c r="E69" s="25"/>
      <c r="F69" s="25"/>
      <c r="G69" s="48"/>
      <c r="H69" s="25"/>
      <c r="I69" s="25"/>
      <c r="J69" s="25"/>
      <c r="K69" s="25"/>
      <c r="L69" s="25"/>
      <c r="M69" s="25"/>
      <c r="N69" s="25"/>
      <c r="O69" s="25"/>
      <c r="P69" s="25"/>
      <c r="Q69" s="25"/>
      <c r="U69" s="81"/>
      <c r="V69" s="424"/>
      <c r="W69" s="424"/>
      <c r="X69" s="424"/>
      <c r="Y69" s="424"/>
      <c r="Z69" s="424"/>
      <c r="AA69" s="424"/>
      <c r="AB69" s="424"/>
      <c r="AC69" s="424"/>
      <c r="AD69" s="25"/>
      <c r="AE69" s="256"/>
      <c r="AF69" s="256"/>
      <c r="AG69" s="256"/>
      <c r="AH69" s="256"/>
      <c r="AI69" s="256"/>
      <c r="AJ69" s="80"/>
      <c r="AK69" s="80"/>
    </row>
    <row r="70" spans="1:37" s="41" customFormat="1">
      <c r="A70" s="25"/>
      <c r="B70" s="25"/>
      <c r="C70" s="25"/>
      <c r="D70" s="80"/>
      <c r="E70" s="80"/>
      <c r="F70" s="80"/>
      <c r="G70" s="48"/>
      <c r="H70" s="25"/>
      <c r="I70" s="25"/>
      <c r="J70" s="25"/>
      <c r="K70" s="424"/>
      <c r="L70" s="424"/>
      <c r="M70" s="424"/>
      <c r="N70" s="424"/>
      <c r="O70" s="424"/>
      <c r="P70" s="424"/>
      <c r="Q70" s="424"/>
      <c r="U70" s="81"/>
      <c r="V70" s="424"/>
      <c r="W70" s="424"/>
      <c r="X70" s="424"/>
      <c r="Y70" s="424"/>
      <c r="Z70" s="424"/>
      <c r="AA70" s="424"/>
      <c r="AB70" s="424"/>
      <c r="AC70" s="424"/>
    </row>
    <row r="71" spans="1:37" s="41" customFormat="1">
      <c r="A71" s="25"/>
      <c r="B71" s="25"/>
      <c r="C71" s="25"/>
      <c r="D71" s="80"/>
      <c r="E71" s="80"/>
      <c r="F71" s="80"/>
      <c r="G71" s="48"/>
      <c r="H71" s="25"/>
      <c r="I71" s="25"/>
      <c r="J71" s="25"/>
      <c r="K71" s="424"/>
      <c r="L71" s="424"/>
      <c r="M71" s="424"/>
      <c r="N71" s="424"/>
      <c r="O71" s="424"/>
      <c r="P71" s="424"/>
      <c r="Q71" s="424"/>
      <c r="U71" s="81"/>
      <c r="V71" s="424"/>
      <c r="W71" s="424"/>
      <c r="X71" s="424"/>
      <c r="Y71" s="424"/>
      <c r="Z71" s="424"/>
      <c r="AA71" s="424"/>
      <c r="AB71" s="424"/>
      <c r="AC71" s="424"/>
    </row>
    <row r="72" spans="1:37" s="41" customFormat="1">
      <c r="A72" s="25"/>
      <c r="B72" s="25"/>
      <c r="C72" s="25"/>
      <c r="D72" s="80"/>
      <c r="E72" s="80"/>
      <c r="F72" s="80"/>
      <c r="G72" s="48"/>
      <c r="H72" s="25"/>
      <c r="I72" s="25"/>
      <c r="J72" s="25"/>
      <c r="K72" s="424"/>
      <c r="L72" s="424"/>
      <c r="M72" s="424"/>
      <c r="N72" s="424"/>
      <c r="O72" s="424"/>
      <c r="P72" s="424"/>
      <c r="Q72" s="424"/>
      <c r="U72" s="285"/>
      <c r="V72" s="424"/>
      <c r="W72" s="424"/>
      <c r="X72" s="424"/>
      <c r="Y72" s="424"/>
      <c r="Z72" s="424"/>
      <c r="AA72" s="424"/>
      <c r="AB72" s="424"/>
      <c r="AC72" s="424"/>
    </row>
    <row r="73" spans="1:37" s="41" customFormat="1">
      <c r="A73" s="25"/>
      <c r="B73" s="25"/>
      <c r="C73" s="25"/>
      <c r="D73" s="25"/>
      <c r="E73" s="25"/>
      <c r="F73" s="25"/>
      <c r="G73" s="48"/>
      <c r="H73" s="25"/>
      <c r="I73" s="25"/>
      <c r="J73" s="25"/>
      <c r="K73" s="424"/>
      <c r="L73" s="424"/>
      <c r="M73" s="424"/>
      <c r="N73" s="424"/>
      <c r="O73" s="424"/>
      <c r="P73" s="424"/>
      <c r="Q73" s="424"/>
      <c r="U73" s="285"/>
      <c r="V73" s="424"/>
      <c r="W73" s="424"/>
      <c r="X73" s="424"/>
      <c r="Y73" s="424"/>
      <c r="Z73" s="424"/>
      <c r="AA73" s="424"/>
      <c r="AB73" s="424"/>
      <c r="AC73" s="424"/>
    </row>
    <row r="74" spans="1:37" s="41" customFormat="1">
      <c r="A74" s="25"/>
      <c r="B74" s="25"/>
      <c r="C74" s="25"/>
      <c r="D74" s="80"/>
      <c r="E74" s="80"/>
      <c r="F74" s="80"/>
      <c r="G74" s="48"/>
      <c r="H74" s="25"/>
      <c r="I74" s="25"/>
      <c r="J74" s="25"/>
      <c r="K74" s="424"/>
      <c r="L74" s="424"/>
      <c r="M74" s="424"/>
      <c r="N74" s="424"/>
      <c r="O74" s="424"/>
      <c r="P74" s="424"/>
      <c r="Q74" s="424"/>
      <c r="U74" s="82"/>
    </row>
    <row r="75" spans="1:37" s="41" customFormat="1">
      <c r="A75" s="25"/>
      <c r="B75" s="25"/>
      <c r="C75" s="25"/>
      <c r="D75" s="80"/>
      <c r="E75" s="80"/>
      <c r="F75" s="80"/>
      <c r="G75" s="48"/>
      <c r="H75" s="25"/>
      <c r="I75" s="25"/>
      <c r="J75" s="25"/>
      <c r="K75" s="25"/>
      <c r="L75" s="25"/>
      <c r="M75" s="25"/>
      <c r="N75" s="25"/>
      <c r="O75" s="25"/>
      <c r="P75" s="25"/>
      <c r="Q75" s="25"/>
      <c r="U75" s="82"/>
    </row>
    <row r="76" spans="1:37" s="41" customFormat="1">
      <c r="A76" s="25"/>
      <c r="B76" s="25"/>
      <c r="C76" s="25"/>
      <c r="D76" s="80"/>
      <c r="E76" s="80"/>
      <c r="F76" s="80"/>
      <c r="G76" s="48"/>
      <c r="H76" s="25"/>
      <c r="I76" s="25"/>
      <c r="J76" s="25"/>
      <c r="K76" s="424"/>
      <c r="L76" s="424"/>
      <c r="M76" s="424"/>
      <c r="N76" s="424"/>
      <c r="O76" s="424"/>
      <c r="P76" s="424"/>
      <c r="Q76" s="424"/>
      <c r="U76" s="82"/>
    </row>
    <row r="77" spans="1:37" s="41" customFormat="1">
      <c r="A77" s="25"/>
      <c r="B77" s="25"/>
      <c r="C77" s="25"/>
      <c r="D77" s="25"/>
      <c r="E77" s="25"/>
      <c r="F77" s="25"/>
      <c r="G77" s="48"/>
      <c r="H77" s="25"/>
      <c r="I77" s="25"/>
      <c r="J77" s="25"/>
      <c r="K77" s="424"/>
      <c r="L77" s="424"/>
      <c r="M77" s="424"/>
      <c r="N77" s="424"/>
      <c r="O77" s="424"/>
      <c r="P77" s="424"/>
      <c r="Q77" s="424"/>
      <c r="U77" s="82"/>
    </row>
    <row r="78" spans="1:37" s="41" customFormat="1">
      <c r="A78" s="25"/>
      <c r="B78" s="25"/>
      <c r="C78" s="25"/>
      <c r="D78" s="80"/>
      <c r="E78" s="80"/>
      <c r="F78" s="80"/>
      <c r="G78" s="48"/>
      <c r="H78" s="25"/>
      <c r="I78" s="25"/>
      <c r="J78" s="25"/>
      <c r="K78" s="25"/>
      <c r="L78" s="25"/>
      <c r="M78" s="25"/>
      <c r="N78" s="25"/>
      <c r="O78" s="25"/>
      <c r="P78" s="25"/>
      <c r="Q78" s="25"/>
      <c r="U78" s="82"/>
    </row>
    <row r="79" spans="1:37" s="41" customFormat="1">
      <c r="A79" s="25"/>
      <c r="B79" s="25"/>
      <c r="C79" s="25"/>
      <c r="D79" s="80"/>
      <c r="E79" s="80"/>
      <c r="F79" s="80"/>
      <c r="G79" s="48"/>
      <c r="H79" s="25"/>
      <c r="I79" s="25"/>
      <c r="J79" s="25"/>
      <c r="K79" s="25"/>
      <c r="L79" s="25"/>
      <c r="M79" s="25"/>
      <c r="N79" s="25"/>
      <c r="O79" s="25"/>
      <c r="P79" s="25"/>
      <c r="Q79" s="25"/>
      <c r="U79" s="82"/>
    </row>
    <row r="80" spans="1:37" s="41" customFormat="1">
      <c r="A80" s="25"/>
      <c r="B80" s="25"/>
      <c r="C80" s="25"/>
      <c r="D80" s="80"/>
      <c r="E80" s="80"/>
      <c r="F80" s="80"/>
      <c r="G80" s="48"/>
      <c r="H80" s="25"/>
      <c r="I80" s="25"/>
      <c r="J80" s="25"/>
      <c r="K80" s="25"/>
      <c r="L80" s="25"/>
      <c r="M80" s="25"/>
      <c r="N80" s="25"/>
      <c r="O80" s="25"/>
      <c r="P80" s="25"/>
      <c r="Q80" s="25"/>
      <c r="U80" s="82"/>
    </row>
    <row r="81" spans="21:21" s="41" customFormat="1">
      <c r="U81" s="82"/>
    </row>
    <row r="82" spans="21:21" s="41" customFormat="1">
      <c r="U82" s="82"/>
    </row>
  </sheetData>
  <sheetProtection password="E44E" sheet="1" objects="1" scenarios="1" selectLockedCells="1"/>
  <mergeCells count="21">
    <mergeCell ref="K76:Q77"/>
    <mergeCell ref="A14:D14"/>
    <mergeCell ref="V69:AC69"/>
    <mergeCell ref="K70:Q74"/>
    <mergeCell ref="V70:AC70"/>
    <mergeCell ref="V71:AC71"/>
    <mergeCell ref="V72:AC72"/>
    <mergeCell ref="V73:AC73"/>
    <mergeCell ref="K55:L55"/>
    <mergeCell ref="M60:O60"/>
    <mergeCell ref="L61:L68"/>
    <mergeCell ref="V65:AC65"/>
    <mergeCell ref="V66:AC66"/>
    <mergeCell ref="V67:AC67"/>
    <mergeCell ref="V68:AC68"/>
    <mergeCell ref="M51:O51"/>
    <mergeCell ref="A2:H2"/>
    <mergeCell ref="B4:D4"/>
    <mergeCell ref="A12:D12"/>
    <mergeCell ref="A13:D13"/>
    <mergeCell ref="D49:F4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1"/>
  <sheetViews>
    <sheetView workbookViewId="0">
      <selection activeCell="B4" sqref="B4:D4"/>
    </sheetView>
  </sheetViews>
  <sheetFormatPr defaultColWidth="8.85546875" defaultRowHeight="12.75"/>
  <cols>
    <col min="1" max="1" width="18.7109375" style="18" customWidth="1"/>
    <col min="2" max="4" width="12.7109375" style="18" customWidth="1"/>
    <col min="5" max="7" width="10.7109375" style="18" customWidth="1"/>
    <col min="8" max="10" width="8.85546875" style="18"/>
    <col min="11" max="11" width="27.7109375" style="18" bestFit="1" customWidth="1"/>
    <col min="12" max="12" width="8.85546875" style="18"/>
    <col min="13" max="15" width="30.7109375" style="18" customWidth="1"/>
    <col min="16" max="20" width="8.85546875" style="18"/>
    <col min="21" max="21" width="34.7109375" style="235" customWidth="1"/>
    <col min="22" max="23" width="8.85546875" style="18"/>
    <col min="24" max="24" width="15.140625" style="18" customWidth="1"/>
    <col min="25" max="25" width="12.42578125" style="18" customWidth="1"/>
    <col min="26" max="26" width="15.140625" style="18" customWidth="1"/>
    <col min="27" max="35" width="8.85546875" style="18"/>
    <col min="36" max="37" width="8.5703125" style="18" bestFit="1" customWidth="1"/>
    <col min="38" max="40" width="8.85546875" style="18"/>
    <col min="41" max="41" width="14.85546875" style="18" customWidth="1"/>
    <col min="42" max="16384" width="8.85546875" style="18"/>
  </cols>
  <sheetData>
    <row r="1" spans="1:8">
      <c r="A1" s="6"/>
    </row>
    <row r="2" spans="1:8" ht="65.099999999999994" customHeight="1">
      <c r="A2" s="412" t="s">
        <v>65</v>
      </c>
      <c r="B2" s="413"/>
      <c r="C2" s="413"/>
      <c r="D2" s="413"/>
      <c r="E2" s="413"/>
      <c r="F2" s="413"/>
      <c r="G2" s="413"/>
      <c r="H2" s="413"/>
    </row>
    <row r="3" spans="1:8">
      <c r="A3" s="6"/>
    </row>
    <row r="4" spans="1:8" ht="27.95" customHeight="1">
      <c r="A4" s="335" t="s">
        <v>8</v>
      </c>
      <c r="B4" s="414" t="s">
        <v>81</v>
      </c>
      <c r="C4" s="415"/>
      <c r="D4" s="416"/>
    </row>
    <row r="6" spans="1:8">
      <c r="A6" s="6" t="s">
        <v>28</v>
      </c>
    </row>
    <row r="7" spans="1:8" ht="27.95" customHeight="1">
      <c r="A7" s="334" t="s">
        <v>0</v>
      </c>
      <c r="B7" s="236">
        <v>0.5</v>
      </c>
      <c r="D7" s="18" t="s">
        <v>66</v>
      </c>
    </row>
    <row r="8" spans="1:8" ht="39.950000000000003" customHeight="1">
      <c r="A8" s="334" t="s">
        <v>30</v>
      </c>
      <c r="B8" s="330">
        <v>30</v>
      </c>
      <c r="D8" s="430" t="s">
        <v>95</v>
      </c>
      <c r="E8" s="431"/>
      <c r="F8" s="431"/>
      <c r="G8" s="431"/>
      <c r="H8" s="431"/>
    </row>
    <row r="9" spans="1:8">
      <c r="A9" s="93"/>
      <c r="B9" s="312"/>
    </row>
    <row r="10" spans="1:8">
      <c r="A10" s="41"/>
      <c r="B10" s="93"/>
    </row>
    <row r="11" spans="1:8">
      <c r="A11" s="237" t="s">
        <v>51</v>
      </c>
      <c r="B11" s="238"/>
      <c r="C11" s="238"/>
      <c r="D11" s="239"/>
      <c r="E11" s="240"/>
      <c r="F11" s="241"/>
      <c r="G11" s="241"/>
    </row>
    <row r="12" spans="1:8" ht="60" customHeight="1">
      <c r="A12" s="417" t="str">
        <f>IF(B7&gt;10, "WARNING: DRAINAGE AREA IS NOT WITHIN APPLICABLE RANGE OF 0.2 TO 400 SQUARE MILES. ACCURACY OF ESTIMATES ARE UNKNOWN.",IF(B7&lt;0.2, "WARNING: DRAINAGE AREA IS NOT WITHIN APPLICABLE RANGE OF 0.2 TO 400 SQUARE MILES. ACCURACY OF ESTIMATES ARE UNKNOWN.",""))</f>
        <v/>
      </c>
      <c r="B12" s="418"/>
      <c r="C12" s="418"/>
      <c r="D12" s="419"/>
      <c r="E12" s="242"/>
      <c r="F12" s="223"/>
      <c r="G12" s="223"/>
    </row>
    <row r="13" spans="1:8" ht="60" customHeight="1">
      <c r="A13" s="420" t="str">
        <f>IF((AND($B$7&gt;=1,$B$8&lt;10)),"CAUTION: Use the equations in USGS Scientific Investigations Report 2009-5043 to compute the best flood estimates for this rural stream.",IF($B$8&gt;36,"WARNING: PERCENTAGE OF IMPERVIOUS AREA IS GREATER THAN 36 PERCENT. ACCURACY OF ESTIMATES ARE UNKNOWN.",""))</f>
        <v/>
      </c>
      <c r="B13" s="421"/>
      <c r="C13" s="421"/>
      <c r="D13" s="422"/>
      <c r="E13" s="242"/>
      <c r="F13" s="223"/>
      <c r="G13" s="223"/>
    </row>
    <row r="15" spans="1:8" ht="69.95" customHeight="1">
      <c r="A15" s="243" t="s">
        <v>14</v>
      </c>
      <c r="B15" s="300" t="s">
        <v>59</v>
      </c>
      <c r="C15" s="300" t="s">
        <v>60</v>
      </c>
      <c r="D15" s="301" t="s">
        <v>61</v>
      </c>
      <c r="E15" s="300" t="s">
        <v>62</v>
      </c>
      <c r="F15" s="300" t="s">
        <v>63</v>
      </c>
      <c r="G15" s="302" t="s">
        <v>64</v>
      </c>
    </row>
    <row r="16" spans="1:8">
      <c r="A16" s="297">
        <v>50</v>
      </c>
      <c r="B16" s="303">
        <f>ROUND('Region 5 data'!B39,3-LEN(INT('Region 5 data'!B39)))</f>
        <v>114</v>
      </c>
      <c r="C16" s="304">
        <f>ROUND('Region 5 data'!C39,3-LEN(INT('Region 5 data'!C39)))</f>
        <v>49.9</v>
      </c>
      <c r="D16" s="304">
        <f>ROUND('Region 5 data'!D39,3-LEN(INT('Region 5 data'!D39)))</f>
        <v>261</v>
      </c>
      <c r="E16" s="311">
        <f>'Region 5 data'!E39</f>
        <v>-33.32243267421984</v>
      </c>
      <c r="F16" s="311">
        <f>'Region 5 data'!F39</f>
        <v>49.975477526661471</v>
      </c>
      <c r="G16" s="322">
        <f>'Region 5 data'!G39</f>
        <v>42.253019358773479</v>
      </c>
    </row>
    <row r="17" spans="1:7">
      <c r="A17" s="298">
        <v>20</v>
      </c>
      <c r="B17" s="305">
        <f>ROUND('Region 5 data'!B40,3-LEN(INT('Region 5 data'!B40)))</f>
        <v>177</v>
      </c>
      <c r="C17" s="306">
        <f>ROUND('Region 5 data'!C40,3-LEN(INT('Region 5 data'!C40)))</f>
        <v>89.1</v>
      </c>
      <c r="D17" s="306">
        <f>ROUND('Region 5 data'!D40,3-LEN(INT('Region 5 data'!D40)))</f>
        <v>352</v>
      </c>
      <c r="E17" s="309">
        <f>'Region 5 data'!E40</f>
        <v>-28.561647276048252</v>
      </c>
      <c r="F17" s="309">
        <f>'Region 5 data'!F40</f>
        <v>39.980831285982532</v>
      </c>
      <c r="G17" s="323">
        <f>'Region 5 data'!G40</f>
        <v>34.607500420959688</v>
      </c>
    </row>
    <row r="18" spans="1:7">
      <c r="A18" s="298">
        <v>10</v>
      </c>
      <c r="B18" s="305">
        <f>ROUND('Region 5 data'!B41,3-LEN(INT('Region 5 data'!B41)))</f>
        <v>230</v>
      </c>
      <c r="C18" s="306">
        <f>ROUND('Region 5 data'!C41,3-LEN(INT('Region 5 data'!C41)))</f>
        <v>116</v>
      </c>
      <c r="D18" s="306">
        <f>ROUND('Region 5 data'!D41,3-LEN(INT('Region 5 data'!D41)))</f>
        <v>455</v>
      </c>
      <c r="E18" s="309">
        <f>'Region 5 data'!E41</f>
        <v>-28.420653099762927</v>
      </c>
      <c r="F18" s="309">
        <f>'Region 5 data'!F41</f>
        <v>39.705102561740176</v>
      </c>
      <c r="G18" s="323">
        <f>'Region 5 data'!G41</f>
        <v>34.393034864394835</v>
      </c>
    </row>
    <row r="19" spans="1:7">
      <c r="A19" s="298">
        <v>4</v>
      </c>
      <c r="B19" s="305">
        <f>ROUND('Region 5 data'!B42,3-LEN(INT('Region 5 data'!B42)))</f>
        <v>309</v>
      </c>
      <c r="C19" s="306">
        <f>ROUND('Region 5 data'!C42,3-LEN(INT('Region 5 data'!C42)))</f>
        <v>149</v>
      </c>
      <c r="D19" s="306">
        <f>ROUND('Region 5 data'!D42,3-LEN(INT('Region 5 data'!D42)))</f>
        <v>640</v>
      </c>
      <c r="E19" s="309">
        <f>'Region 5 data'!E42</f>
        <v>-30.010083631087614</v>
      </c>
      <c r="F19" s="309">
        <f>'Region 5 data'!F42</f>
        <v>42.877724660944551</v>
      </c>
      <c r="G19" s="323">
        <f>'Region 5 data'!G42</f>
        <v>36.848363032696255</v>
      </c>
    </row>
    <row r="20" spans="1:7">
      <c r="A20" s="298">
        <v>2</v>
      </c>
      <c r="B20" s="305">
        <f>ROUND('Region 5 data'!B43,3-LEN(INT('Region 5 data'!B43)))</f>
        <v>373</v>
      </c>
      <c r="C20" s="306">
        <f>ROUND('Region 5 data'!C43,3-LEN(INT('Region 5 data'!C43)))</f>
        <v>175</v>
      </c>
      <c r="D20" s="306">
        <f>ROUND('Region 5 data'!D43,3-LEN(INT('Region 5 data'!D43)))</f>
        <v>797</v>
      </c>
      <c r="E20" s="309">
        <f>'Region 5 data'!E43</f>
        <v>-31.084690136338246</v>
      </c>
      <c r="F20" s="309">
        <f>'Region 5 data'!F43</f>
        <v>45.105637916791608</v>
      </c>
      <c r="G20" s="323">
        <f>'Region 5 data'!G43</f>
        <v>38.557220738176021</v>
      </c>
    </row>
    <row r="21" spans="1:7">
      <c r="A21" s="298">
        <v>1</v>
      </c>
      <c r="B21" s="305">
        <f>ROUND('Region 5 data'!B44,3-LEN(INT('Region 5 data'!B44)))</f>
        <v>441</v>
      </c>
      <c r="C21" s="306">
        <f>ROUND('Region 5 data'!C44,3-LEN(INT('Region 5 data'!C44)))</f>
        <v>194</v>
      </c>
      <c r="D21" s="306">
        <f>ROUND('Region 5 data'!D44,3-LEN(INT('Region 5 data'!D44)))</f>
        <v>1000</v>
      </c>
      <c r="E21" s="309">
        <f>'Region 5 data'!E44</f>
        <v>-33.0717847694917</v>
      </c>
      <c r="F21" s="309">
        <f>'Region 5 data'!F44</f>
        <v>49.413815467196834</v>
      </c>
      <c r="G21" s="323">
        <f>'Region 5 data'!G44</f>
        <v>41.82933544878226</v>
      </c>
    </row>
    <row r="22" spans="1:7">
      <c r="A22" s="298">
        <v>0.5</v>
      </c>
      <c r="B22" s="305">
        <f>ROUND('Region 5 data'!B45,3-LEN(INT('Region 5 data'!B45)))</f>
        <v>516</v>
      </c>
      <c r="C22" s="306">
        <f>ROUND('Region 5 data'!C45,3-LEN(INT('Region 5 data'!C45)))</f>
        <v>215</v>
      </c>
      <c r="D22" s="306">
        <f>ROUND('Region 5 data'!D45,3-LEN(INT('Region 5 data'!D45)))</f>
        <v>1240</v>
      </c>
      <c r="E22" s="309">
        <f>'Region 5 data'!E45</f>
        <v>-34.937701147970557</v>
      </c>
      <c r="F22" s="309">
        <f>'Region 5 data'!F45</f>
        <v>53.698842131952688</v>
      </c>
      <c r="G22" s="323">
        <f>'Region 5 data'!G45</f>
        <v>45.046313653912449</v>
      </c>
    </row>
    <row r="23" spans="1:7">
      <c r="A23" s="299">
        <v>0.2</v>
      </c>
      <c r="B23" s="307">
        <f>ROUND('Region 5 data'!B46,3-LEN(INT('Region 5 data'!B46)))</f>
        <v>619</v>
      </c>
      <c r="C23" s="308">
        <f>ROUND('Region 5 data'!C46,3-LEN(INT('Region 5 data'!C46)))</f>
        <v>233</v>
      </c>
      <c r="D23" s="308">
        <f>ROUND('Region 5 data'!D46,3-LEN(INT('Region 5 data'!D46)))</f>
        <v>1640</v>
      </c>
      <c r="E23" s="324">
        <f>'Region 5 data'!E46</f>
        <v>-37.994570278789475</v>
      </c>
      <c r="F23" s="324">
        <f>'Region 5 data'!F46</f>
        <v>61.276198632315037</v>
      </c>
      <c r="G23" s="325">
        <f>'Region 5 data'!G46</f>
        <v>50.658782527326572</v>
      </c>
    </row>
    <row r="25" spans="1:7">
      <c r="B25" s="247"/>
    </row>
    <row r="26" spans="1:7">
      <c r="A26" s="248"/>
      <c r="B26" s="247"/>
    </row>
    <row r="27" spans="1:7">
      <c r="A27" s="248"/>
      <c r="B27" s="247"/>
    </row>
    <row r="28" spans="1:7">
      <c r="A28" s="248"/>
      <c r="B28" s="247"/>
    </row>
    <row r="29" spans="1:7">
      <c r="A29" s="249"/>
      <c r="B29" s="250"/>
      <c r="C29" s="41"/>
      <c r="D29" s="41"/>
    </row>
    <row r="30" spans="1:7">
      <c r="A30" s="251"/>
      <c r="B30" s="251"/>
      <c r="C30" s="251"/>
      <c r="D30" s="251"/>
    </row>
    <row r="31" spans="1:7">
      <c r="A31" s="41"/>
      <c r="B31" s="252"/>
      <c r="C31" s="253"/>
      <c r="D31" s="253"/>
    </row>
    <row r="32" spans="1:7">
      <c r="A32" s="41"/>
      <c r="C32" s="253"/>
      <c r="D32" s="253"/>
    </row>
    <row r="33" spans="1:37">
      <c r="A33" s="41"/>
      <c r="B33" s="253"/>
      <c r="C33" s="253"/>
      <c r="D33" s="253"/>
      <c r="U33" s="254"/>
      <c r="V33" s="7"/>
      <c r="W33" s="7"/>
      <c r="X33" s="7"/>
      <c r="Y33" s="7"/>
      <c r="Z33" s="7"/>
      <c r="AA33" s="255"/>
      <c r="AB33" s="7"/>
      <c r="AC33" s="7"/>
      <c r="AD33" s="7"/>
      <c r="AE33" s="7"/>
      <c r="AF33" s="7"/>
      <c r="AG33" s="7"/>
      <c r="AH33" s="7"/>
      <c r="AI33" s="7"/>
      <c r="AJ33" s="7"/>
      <c r="AK33" s="7"/>
    </row>
    <row r="34" spans="1:37">
      <c r="A34" s="41"/>
      <c r="B34" s="253"/>
      <c r="C34" s="253"/>
      <c r="D34" s="253"/>
      <c r="U34" s="254"/>
      <c r="V34" s="7"/>
      <c r="W34" s="7"/>
      <c r="X34" s="7"/>
      <c r="Y34" s="7"/>
      <c r="Z34" s="7"/>
      <c r="AA34" s="255"/>
      <c r="AB34" s="7"/>
      <c r="AC34" s="7"/>
      <c r="AD34" s="7"/>
      <c r="AE34" s="7"/>
      <c r="AF34" s="7"/>
      <c r="AG34" s="7"/>
      <c r="AH34" s="7"/>
      <c r="AI34" s="7"/>
      <c r="AJ34" s="7"/>
      <c r="AK34" s="7"/>
    </row>
    <row r="35" spans="1:37">
      <c r="A35" s="41"/>
      <c r="B35" s="253"/>
      <c r="C35" s="253"/>
      <c r="D35" s="253"/>
      <c r="U35" s="254"/>
      <c r="V35" s="7"/>
      <c r="W35" s="7"/>
      <c r="X35" s="7"/>
      <c r="Y35" s="7"/>
      <c r="Z35" s="7"/>
      <c r="AA35" s="255"/>
      <c r="AB35" s="7"/>
      <c r="AC35" s="7"/>
      <c r="AD35" s="7"/>
      <c r="AE35" s="256"/>
      <c r="AF35" s="256"/>
      <c r="AG35" s="256"/>
      <c r="AH35" s="256"/>
      <c r="AI35" s="256"/>
      <c r="AJ35" s="257"/>
      <c r="AK35" s="257"/>
    </row>
    <row r="36" spans="1:37">
      <c r="A36" s="41"/>
      <c r="B36" s="253"/>
      <c r="C36" s="253"/>
      <c r="D36" s="253"/>
      <c r="U36" s="254"/>
      <c r="V36" s="7"/>
      <c r="W36" s="7"/>
      <c r="X36" s="7"/>
      <c r="Y36" s="7"/>
      <c r="Z36" s="7"/>
      <c r="AA36" s="255"/>
      <c r="AB36" s="7"/>
      <c r="AC36" s="7"/>
      <c r="AD36" s="7"/>
      <c r="AE36" s="256"/>
      <c r="AF36" s="256"/>
      <c r="AG36" s="256"/>
      <c r="AH36" s="256"/>
      <c r="AI36" s="256"/>
      <c r="AJ36" s="257"/>
      <c r="AK36" s="257"/>
    </row>
    <row r="37" spans="1:37">
      <c r="A37" s="41"/>
      <c r="B37" s="253"/>
      <c r="C37" s="253"/>
      <c r="D37" s="253"/>
      <c r="U37" s="254"/>
      <c r="V37" s="7"/>
      <c r="W37" s="7"/>
      <c r="X37" s="7"/>
      <c r="Y37" s="7"/>
      <c r="Z37" s="7"/>
      <c r="AA37" s="255"/>
      <c r="AB37" s="7"/>
      <c r="AC37" s="7"/>
      <c r="AD37" s="7"/>
      <c r="AE37" s="256"/>
      <c r="AF37" s="256"/>
      <c r="AG37" s="256"/>
      <c r="AH37" s="256"/>
      <c r="AI37" s="256"/>
      <c r="AJ37" s="257"/>
      <c r="AK37" s="257"/>
    </row>
    <row r="38" spans="1:37">
      <c r="A38" s="41"/>
      <c r="B38" s="253"/>
      <c r="C38" s="253"/>
      <c r="D38" s="253"/>
      <c r="U38" s="254"/>
      <c r="V38" s="7"/>
      <c r="W38" s="7"/>
      <c r="X38" s="7"/>
      <c r="Y38" s="7"/>
      <c r="Z38" s="7"/>
      <c r="AA38" s="255"/>
      <c r="AB38" s="7"/>
      <c r="AC38" s="7"/>
      <c r="AD38" s="7"/>
      <c r="AE38" s="256"/>
      <c r="AF38" s="256"/>
      <c r="AG38" s="256"/>
      <c r="AH38" s="256"/>
      <c r="AI38" s="256"/>
      <c r="AJ38" s="257"/>
      <c r="AK38" s="257"/>
    </row>
    <row r="39" spans="1:37" s="41" customFormat="1">
      <c r="U39" s="81"/>
      <c r="V39" s="25"/>
      <c r="W39" s="25"/>
      <c r="X39" s="25"/>
      <c r="Y39" s="25"/>
      <c r="Z39" s="25"/>
      <c r="AA39" s="48"/>
      <c r="AB39" s="25"/>
      <c r="AC39" s="25"/>
      <c r="AD39" s="25"/>
      <c r="AE39" s="256"/>
      <c r="AF39" s="256"/>
      <c r="AG39" s="256"/>
      <c r="AH39" s="256"/>
      <c r="AI39" s="256"/>
      <c r="AJ39" s="80"/>
      <c r="AK39" s="80"/>
    </row>
    <row r="40" spans="1:37" s="41" customFormat="1">
      <c r="U40" s="81"/>
      <c r="V40" s="25"/>
      <c r="W40" s="25"/>
      <c r="X40" s="25"/>
      <c r="Y40" s="25"/>
      <c r="Z40" s="25"/>
      <c r="AA40" s="48"/>
      <c r="AB40" s="25"/>
      <c r="AC40" s="25"/>
      <c r="AD40" s="25"/>
      <c r="AE40" s="256"/>
      <c r="AF40" s="256"/>
      <c r="AG40" s="256"/>
      <c r="AH40" s="256"/>
      <c r="AI40" s="256"/>
      <c r="AJ40" s="80"/>
      <c r="AK40" s="80"/>
    </row>
    <row r="41" spans="1:37" s="41" customFormat="1">
      <c r="U41" s="81"/>
      <c r="V41" s="25"/>
      <c r="W41" s="25"/>
      <c r="X41" s="25"/>
      <c r="Y41" s="25"/>
      <c r="Z41" s="25"/>
      <c r="AA41" s="48"/>
      <c r="AB41" s="25"/>
      <c r="AC41" s="25"/>
      <c r="AD41" s="25"/>
      <c r="AE41" s="256"/>
      <c r="AF41" s="256"/>
      <c r="AG41" s="256"/>
      <c r="AH41" s="256"/>
      <c r="AI41" s="256"/>
      <c r="AJ41" s="80"/>
      <c r="AK41" s="80"/>
    </row>
    <row r="42" spans="1:37" s="41" customFormat="1">
      <c r="U42" s="81"/>
      <c r="V42" s="25"/>
      <c r="W42" s="25"/>
      <c r="X42" s="25"/>
      <c r="Y42" s="25"/>
      <c r="Z42" s="25"/>
      <c r="AA42" s="48"/>
      <c r="AB42" s="25"/>
      <c r="AC42" s="25"/>
      <c r="AD42" s="25"/>
      <c r="AE42" s="256"/>
      <c r="AF42" s="256"/>
      <c r="AG42" s="256"/>
      <c r="AH42" s="256"/>
      <c r="AI42" s="256"/>
      <c r="AJ42" s="80"/>
      <c r="AK42" s="80"/>
    </row>
    <row r="43" spans="1:37" s="41" customFormat="1">
      <c r="U43" s="81"/>
      <c r="V43" s="25"/>
      <c r="W43" s="25"/>
      <c r="X43" s="25"/>
      <c r="Y43" s="25"/>
      <c r="Z43" s="25"/>
      <c r="AA43" s="48"/>
      <c r="AB43" s="25"/>
      <c r="AC43" s="25"/>
      <c r="AD43" s="25"/>
      <c r="AE43" s="256"/>
      <c r="AF43" s="256"/>
      <c r="AG43" s="256"/>
      <c r="AH43" s="256"/>
      <c r="AI43" s="256"/>
      <c r="AJ43" s="80"/>
      <c r="AK43" s="80"/>
    </row>
    <row r="44" spans="1:37" s="41" customFormat="1">
      <c r="U44" s="81"/>
      <c r="V44" s="25"/>
      <c r="W44" s="25"/>
      <c r="X44" s="25"/>
      <c r="Y44" s="25"/>
      <c r="Z44" s="25"/>
      <c r="AA44" s="48"/>
      <c r="AB44" s="25"/>
      <c r="AC44" s="25"/>
      <c r="AD44" s="25"/>
      <c r="AE44" s="256"/>
      <c r="AF44" s="256"/>
      <c r="AG44" s="256"/>
      <c r="AH44" s="256"/>
      <c r="AI44" s="256"/>
      <c r="AJ44" s="80"/>
      <c r="AK44" s="80"/>
    </row>
    <row r="45" spans="1:37" s="41" customFormat="1">
      <c r="U45" s="81"/>
      <c r="V45" s="25"/>
      <c r="W45" s="25"/>
      <c r="X45" s="25"/>
      <c r="Y45" s="25"/>
      <c r="Z45" s="25"/>
      <c r="AA45" s="48"/>
      <c r="AB45" s="25"/>
      <c r="AC45" s="25"/>
      <c r="AD45" s="25"/>
      <c r="AE45" s="256"/>
      <c r="AF45" s="256"/>
      <c r="AG45" s="256"/>
      <c r="AH45" s="256"/>
      <c r="AI45" s="256"/>
      <c r="AJ45" s="80"/>
      <c r="AK45" s="80"/>
    </row>
    <row r="46" spans="1:37" s="41" customFormat="1">
      <c r="A46" s="39"/>
      <c r="U46" s="81"/>
      <c r="V46" s="25"/>
      <c r="W46" s="25"/>
      <c r="X46" s="25"/>
      <c r="Y46" s="25"/>
      <c r="Z46" s="25"/>
      <c r="AA46" s="48"/>
      <c r="AB46" s="25"/>
      <c r="AC46" s="25"/>
      <c r="AD46" s="25"/>
      <c r="AE46" s="25"/>
      <c r="AF46" s="25"/>
      <c r="AG46" s="25"/>
      <c r="AH46" s="25"/>
      <c r="AI46" s="25"/>
      <c r="AJ46" s="25"/>
      <c r="AK46" s="25"/>
    </row>
    <row r="47" spans="1:37" s="41" customFormat="1">
      <c r="U47" s="81"/>
      <c r="V47" s="25"/>
      <c r="W47" s="25"/>
      <c r="X47" s="25"/>
      <c r="Y47" s="25"/>
      <c r="Z47" s="25"/>
      <c r="AA47" s="48"/>
      <c r="AB47" s="25"/>
      <c r="AC47" s="25"/>
      <c r="AD47" s="25"/>
      <c r="AE47" s="25"/>
      <c r="AF47" s="25"/>
      <c r="AG47" s="25"/>
      <c r="AH47" s="25"/>
      <c r="AI47" s="25"/>
      <c r="AJ47" s="25"/>
      <c r="AK47" s="25"/>
    </row>
    <row r="48" spans="1:37" s="41" customFormat="1">
      <c r="A48" s="258"/>
      <c r="B48" s="259"/>
      <c r="C48" s="258"/>
      <c r="D48" s="411"/>
      <c r="E48" s="411"/>
      <c r="F48" s="411"/>
      <c r="G48" s="48"/>
      <c r="H48" s="25"/>
      <c r="I48" s="25"/>
      <c r="J48" s="25"/>
      <c r="K48" s="25"/>
      <c r="L48" s="25"/>
      <c r="M48" s="25"/>
      <c r="N48" s="25"/>
      <c r="O48" s="25"/>
      <c r="P48" s="25"/>
      <c r="Q48" s="25"/>
      <c r="U48" s="82"/>
      <c r="AD48" s="25"/>
      <c r="AE48" s="25"/>
      <c r="AF48" s="25"/>
      <c r="AG48" s="25"/>
      <c r="AH48" s="25"/>
      <c r="AI48" s="25"/>
      <c r="AJ48" s="25"/>
      <c r="AK48" s="25"/>
    </row>
    <row r="49" spans="1:37" s="41" customFormat="1">
      <c r="A49" s="25"/>
      <c r="B49" s="25"/>
      <c r="C49" s="25"/>
      <c r="D49" s="80"/>
      <c r="E49" s="80"/>
      <c r="F49" s="80"/>
      <c r="G49" s="48"/>
      <c r="H49" s="25"/>
      <c r="I49" s="25"/>
      <c r="J49" s="25"/>
      <c r="K49" s="25"/>
      <c r="L49" s="25"/>
      <c r="M49" s="25"/>
      <c r="N49" s="25"/>
      <c r="O49" s="25"/>
      <c r="P49" s="25"/>
      <c r="Q49" s="25"/>
      <c r="U49" s="82"/>
      <c r="AD49" s="25"/>
      <c r="AE49" s="25"/>
      <c r="AF49" s="25"/>
      <c r="AG49" s="25"/>
      <c r="AH49" s="25"/>
      <c r="AI49" s="25"/>
      <c r="AJ49" s="25"/>
      <c r="AK49" s="25"/>
    </row>
    <row r="50" spans="1:37" s="41" customFormat="1">
      <c r="A50" s="25"/>
      <c r="B50" s="25"/>
      <c r="C50" s="25"/>
      <c r="D50" s="80"/>
      <c r="E50" s="80"/>
      <c r="F50" s="80"/>
      <c r="G50" s="48"/>
      <c r="H50" s="25"/>
      <c r="I50" s="25"/>
      <c r="J50" s="25"/>
      <c r="K50" s="25"/>
      <c r="L50" s="25"/>
      <c r="M50" s="411"/>
      <c r="N50" s="411"/>
      <c r="O50" s="411"/>
      <c r="P50" s="25"/>
      <c r="Q50" s="25"/>
      <c r="U50" s="49"/>
      <c r="V50" s="25"/>
      <c r="W50" s="25"/>
      <c r="X50" s="25"/>
      <c r="Y50" s="25"/>
      <c r="Z50" s="25"/>
      <c r="AA50" s="25"/>
      <c r="AB50" s="25"/>
      <c r="AC50" s="25"/>
      <c r="AD50" s="25"/>
      <c r="AE50" s="25"/>
      <c r="AF50" s="25"/>
      <c r="AG50" s="25"/>
      <c r="AH50" s="25"/>
      <c r="AI50" s="25"/>
      <c r="AJ50" s="25"/>
      <c r="AK50" s="25"/>
    </row>
    <row r="51" spans="1:37" s="41" customFormat="1">
      <c r="A51" s="25"/>
      <c r="B51" s="25"/>
      <c r="C51" s="25"/>
      <c r="D51" s="80"/>
      <c r="E51" s="80"/>
      <c r="F51" s="80"/>
      <c r="G51" s="48"/>
      <c r="H51" s="25"/>
      <c r="I51" s="25"/>
      <c r="J51" s="25"/>
      <c r="K51" s="25"/>
      <c r="L51" s="25"/>
      <c r="M51" s="25"/>
      <c r="N51" s="25"/>
      <c r="O51" s="25"/>
      <c r="P51" s="25"/>
      <c r="Q51" s="25"/>
      <c r="U51" s="49"/>
      <c r="V51" s="25"/>
      <c r="W51" s="25"/>
      <c r="X51" s="25"/>
      <c r="Y51" s="25"/>
      <c r="Z51" s="25"/>
      <c r="AA51" s="25"/>
      <c r="AB51" s="25"/>
      <c r="AC51" s="25"/>
      <c r="AD51" s="25"/>
      <c r="AE51" s="25"/>
      <c r="AF51" s="25"/>
      <c r="AG51" s="25"/>
      <c r="AH51" s="25"/>
      <c r="AI51" s="25"/>
      <c r="AJ51" s="25"/>
      <c r="AK51" s="25"/>
    </row>
    <row r="52" spans="1:37" s="41" customFormat="1">
      <c r="A52" s="25"/>
      <c r="B52" s="25"/>
      <c r="C52" s="25"/>
      <c r="D52" s="260"/>
      <c r="E52" s="260"/>
      <c r="F52" s="260"/>
      <c r="G52" s="48"/>
      <c r="H52" s="25"/>
      <c r="I52" s="25"/>
      <c r="J52" s="25"/>
      <c r="K52" s="25"/>
      <c r="L52" s="25"/>
      <c r="M52" s="28"/>
      <c r="N52" s="25"/>
      <c r="O52" s="25"/>
      <c r="P52" s="25"/>
      <c r="Q52" s="25"/>
      <c r="U52" s="81"/>
      <c r="V52" s="25"/>
      <c r="W52" s="25"/>
      <c r="X52" s="25"/>
      <c r="Y52" s="25"/>
      <c r="Z52" s="25"/>
      <c r="AA52" s="25"/>
      <c r="AB52" s="25"/>
      <c r="AC52" s="25"/>
      <c r="AD52" s="25"/>
      <c r="AE52" s="25"/>
      <c r="AF52" s="25"/>
      <c r="AG52" s="25"/>
      <c r="AH52" s="25"/>
      <c r="AI52" s="25"/>
      <c r="AJ52" s="25"/>
      <c r="AK52" s="25"/>
    </row>
    <row r="53" spans="1:37" s="41" customFormat="1">
      <c r="A53" s="25"/>
      <c r="B53" s="25"/>
      <c r="C53" s="25"/>
      <c r="D53" s="80"/>
      <c r="E53" s="80"/>
      <c r="F53" s="80"/>
      <c r="G53" s="48"/>
      <c r="H53" s="25"/>
      <c r="I53" s="25"/>
      <c r="J53" s="25"/>
      <c r="K53" s="25"/>
      <c r="L53" s="28"/>
      <c r="M53" s="25"/>
      <c r="N53" s="25"/>
      <c r="O53" s="25"/>
      <c r="P53" s="25"/>
      <c r="Q53" s="25"/>
      <c r="U53" s="81"/>
      <c r="V53" s="259"/>
      <c r="W53" s="259"/>
      <c r="X53" s="259"/>
      <c r="Y53" s="259"/>
      <c r="Z53" s="259"/>
      <c r="AA53" s="259"/>
      <c r="AB53" s="259"/>
      <c r="AC53" s="259"/>
      <c r="AD53" s="25"/>
      <c r="AE53" s="25"/>
      <c r="AF53" s="25"/>
      <c r="AG53" s="25"/>
      <c r="AH53" s="25"/>
      <c r="AI53" s="25"/>
      <c r="AJ53" s="25"/>
      <c r="AK53" s="25"/>
    </row>
    <row r="54" spans="1:37" s="41" customFormat="1">
      <c r="A54" s="25"/>
      <c r="B54" s="25"/>
      <c r="C54" s="25"/>
      <c r="D54" s="80"/>
      <c r="E54" s="80"/>
      <c r="F54" s="80"/>
      <c r="G54" s="48"/>
      <c r="H54" s="25"/>
      <c r="I54" s="25"/>
      <c r="J54" s="25"/>
      <c r="K54" s="411"/>
      <c r="L54" s="423"/>
      <c r="M54" s="25"/>
      <c r="N54" s="25"/>
      <c r="O54" s="25"/>
      <c r="P54" s="25"/>
      <c r="Q54" s="25"/>
      <c r="U54" s="49"/>
      <c r="V54" s="261"/>
      <c r="W54" s="262"/>
      <c r="X54" s="263"/>
      <c r="Y54" s="264"/>
      <c r="Z54" s="265"/>
      <c r="AA54" s="266"/>
      <c r="AB54" s="267"/>
      <c r="AC54" s="268"/>
      <c r="AD54" s="25"/>
      <c r="AE54" s="25"/>
      <c r="AF54" s="25"/>
      <c r="AG54" s="25"/>
      <c r="AH54" s="25"/>
      <c r="AI54" s="25"/>
      <c r="AJ54" s="25"/>
      <c r="AK54" s="25"/>
    </row>
    <row r="55" spans="1:37" s="41" customFormat="1">
      <c r="A55" s="25"/>
      <c r="B55" s="25"/>
      <c r="C55" s="25"/>
      <c r="D55" s="80"/>
      <c r="E55" s="80"/>
      <c r="F55" s="80"/>
      <c r="G55" s="48"/>
      <c r="H55" s="25"/>
      <c r="I55" s="25"/>
      <c r="J55" s="25"/>
      <c r="K55" s="25"/>
      <c r="L55" s="28"/>
      <c r="M55" s="25"/>
      <c r="N55" s="25"/>
      <c r="O55" s="25"/>
      <c r="P55" s="25"/>
      <c r="Q55" s="25"/>
      <c r="U55" s="269"/>
      <c r="V55" s="270"/>
      <c r="W55" s="162"/>
      <c r="X55" s="271"/>
      <c r="Y55" s="164"/>
      <c r="Z55" s="165"/>
      <c r="AA55" s="201"/>
      <c r="AB55" s="202"/>
      <c r="AC55" s="272"/>
      <c r="AD55" s="25"/>
      <c r="AE55" s="25"/>
      <c r="AF55" s="25"/>
      <c r="AG55" s="25"/>
      <c r="AH55" s="25"/>
      <c r="AI55" s="25"/>
      <c r="AJ55" s="25"/>
      <c r="AK55" s="25"/>
    </row>
    <row r="56" spans="1:37" s="41" customFormat="1">
      <c r="A56" s="25"/>
      <c r="B56" s="25"/>
      <c r="C56" s="25"/>
      <c r="D56" s="25"/>
      <c r="E56" s="25"/>
      <c r="F56" s="25"/>
      <c r="G56" s="48"/>
      <c r="H56" s="25"/>
      <c r="I56" s="25"/>
      <c r="J56" s="25"/>
      <c r="K56" s="25"/>
      <c r="L56" s="25"/>
      <c r="M56" s="25"/>
      <c r="N56" s="25"/>
      <c r="O56" s="25"/>
      <c r="P56" s="25"/>
      <c r="Q56" s="25"/>
      <c r="U56" s="269"/>
      <c r="V56" s="270"/>
      <c r="W56" s="162"/>
      <c r="X56" s="271"/>
      <c r="Y56" s="164"/>
      <c r="Z56" s="165"/>
      <c r="AA56" s="201"/>
      <c r="AB56" s="202"/>
      <c r="AC56" s="272"/>
      <c r="AD56" s="25"/>
      <c r="AE56" s="25"/>
      <c r="AF56" s="25"/>
      <c r="AG56" s="25"/>
      <c r="AH56" s="25"/>
      <c r="AI56" s="25"/>
      <c r="AJ56" s="25"/>
      <c r="AK56" s="25"/>
    </row>
    <row r="57" spans="1:37" s="41" customFormat="1">
      <c r="A57" s="25"/>
      <c r="B57" s="25"/>
      <c r="C57" s="25"/>
      <c r="D57" s="80"/>
      <c r="E57" s="80"/>
      <c r="F57" s="80"/>
      <c r="G57" s="48"/>
      <c r="H57" s="25"/>
      <c r="I57" s="25"/>
      <c r="J57" s="25"/>
      <c r="K57" s="25"/>
      <c r="L57" s="25"/>
      <c r="M57" s="25"/>
      <c r="N57" s="25"/>
      <c r="O57" s="25"/>
      <c r="P57" s="25"/>
      <c r="Q57" s="25"/>
      <c r="U57" s="269"/>
      <c r="V57" s="270"/>
      <c r="W57" s="162"/>
      <c r="X57" s="271"/>
      <c r="Y57" s="164"/>
      <c r="Z57" s="165"/>
      <c r="AA57" s="201"/>
      <c r="AB57" s="202"/>
      <c r="AC57" s="272"/>
      <c r="AD57" s="25"/>
      <c r="AE57" s="25"/>
      <c r="AF57" s="25"/>
      <c r="AG57" s="25"/>
      <c r="AH57" s="25"/>
      <c r="AI57" s="25"/>
      <c r="AJ57" s="25"/>
      <c r="AK57" s="25"/>
    </row>
    <row r="58" spans="1:37" s="41" customFormat="1">
      <c r="A58" s="25"/>
      <c r="B58" s="25"/>
      <c r="C58" s="25"/>
      <c r="D58" s="80"/>
      <c r="E58" s="80"/>
      <c r="F58" s="80"/>
      <c r="G58" s="48"/>
      <c r="H58" s="25"/>
      <c r="I58" s="25"/>
      <c r="J58" s="25"/>
      <c r="K58" s="25"/>
      <c r="L58" s="25"/>
      <c r="M58" s="25"/>
      <c r="N58" s="25"/>
      <c r="O58" s="25"/>
      <c r="P58" s="25"/>
      <c r="Q58" s="25"/>
      <c r="U58" s="269"/>
      <c r="V58" s="270"/>
      <c r="W58" s="162"/>
      <c r="X58" s="271"/>
      <c r="Y58" s="164"/>
      <c r="Z58" s="165"/>
      <c r="AA58" s="201"/>
      <c r="AB58" s="202"/>
      <c r="AC58" s="272"/>
      <c r="AD58" s="25"/>
      <c r="AE58" s="25"/>
      <c r="AF58" s="25"/>
      <c r="AG58" s="25"/>
      <c r="AH58" s="25"/>
      <c r="AI58" s="25"/>
      <c r="AJ58" s="25"/>
      <c r="AK58" s="25"/>
    </row>
    <row r="59" spans="1:37" s="41" customFormat="1">
      <c r="A59" s="25"/>
      <c r="B59" s="25"/>
      <c r="C59" s="25"/>
      <c r="D59" s="80"/>
      <c r="E59" s="80"/>
      <c r="F59" s="80"/>
      <c r="G59" s="48"/>
      <c r="H59" s="25"/>
      <c r="I59" s="25"/>
      <c r="J59" s="25"/>
      <c r="K59" s="269"/>
      <c r="L59" s="273"/>
      <c r="M59" s="411"/>
      <c r="N59" s="411"/>
      <c r="O59" s="411"/>
      <c r="P59" s="259"/>
      <c r="Q59" s="273"/>
      <c r="U59" s="269"/>
      <c r="V59" s="270"/>
      <c r="W59" s="162"/>
      <c r="X59" s="271"/>
      <c r="Y59" s="164"/>
      <c r="Z59" s="165"/>
      <c r="AA59" s="201"/>
      <c r="AB59" s="202"/>
      <c r="AC59" s="272"/>
      <c r="AD59" s="25"/>
      <c r="AE59" s="25"/>
      <c r="AF59" s="25"/>
      <c r="AG59" s="25"/>
      <c r="AH59" s="25"/>
      <c r="AI59" s="25"/>
      <c r="AJ59" s="25"/>
      <c r="AK59" s="25"/>
    </row>
    <row r="60" spans="1:37" s="41" customFormat="1">
      <c r="A60" s="25"/>
      <c r="B60" s="25"/>
      <c r="C60" s="25"/>
      <c r="D60" s="274"/>
      <c r="E60" s="274"/>
      <c r="F60" s="274"/>
      <c r="G60" s="48"/>
      <c r="H60" s="25"/>
      <c r="I60" s="25"/>
      <c r="J60" s="25"/>
      <c r="K60" s="25"/>
      <c r="L60" s="423"/>
      <c r="M60" s="25"/>
      <c r="N60" s="25"/>
      <c r="O60" s="25"/>
      <c r="P60" s="25"/>
      <c r="Q60" s="25"/>
      <c r="U60" s="269"/>
      <c r="V60" s="275"/>
      <c r="W60" s="276"/>
      <c r="X60" s="277"/>
      <c r="Y60" s="278"/>
      <c r="Z60" s="279"/>
      <c r="AA60" s="280"/>
      <c r="AB60" s="281"/>
      <c r="AC60" s="282"/>
      <c r="AD60" s="25"/>
      <c r="AE60" s="25"/>
      <c r="AF60" s="25"/>
      <c r="AG60" s="25"/>
      <c r="AH60" s="25"/>
      <c r="AI60" s="25"/>
      <c r="AJ60" s="25"/>
      <c r="AK60" s="25"/>
    </row>
    <row r="61" spans="1:37" s="41" customFormat="1">
      <c r="A61" s="25"/>
      <c r="B61" s="25"/>
      <c r="C61" s="25"/>
      <c r="D61" s="80"/>
      <c r="E61" s="80"/>
      <c r="F61" s="80"/>
      <c r="G61" s="48"/>
      <c r="H61" s="25"/>
      <c r="I61" s="25"/>
      <c r="J61" s="25"/>
      <c r="K61" s="25"/>
      <c r="L61" s="423"/>
      <c r="M61" s="25"/>
      <c r="N61" s="25"/>
      <c r="O61" s="25"/>
      <c r="P61" s="25"/>
      <c r="Q61" s="25"/>
      <c r="U61" s="269"/>
      <c r="V61" s="275"/>
      <c r="W61" s="276"/>
      <c r="X61" s="277"/>
      <c r="Y61" s="278"/>
      <c r="Z61" s="279"/>
      <c r="AA61" s="280"/>
      <c r="AB61" s="281"/>
      <c r="AC61" s="282"/>
      <c r="AD61" s="25"/>
      <c r="AE61" s="25"/>
      <c r="AF61" s="25"/>
      <c r="AG61" s="25"/>
      <c r="AH61" s="25"/>
      <c r="AI61" s="25"/>
      <c r="AJ61" s="25"/>
      <c r="AK61" s="25"/>
    </row>
    <row r="62" spans="1:37" s="41" customFormat="1">
      <c r="A62" s="25"/>
      <c r="B62" s="25"/>
      <c r="C62" s="25"/>
      <c r="D62" s="80"/>
      <c r="E62" s="80"/>
      <c r="F62" s="80"/>
      <c r="G62" s="48"/>
      <c r="H62" s="25"/>
      <c r="I62" s="25"/>
      <c r="J62" s="25"/>
      <c r="K62" s="25"/>
      <c r="L62" s="423"/>
      <c r="M62" s="25"/>
      <c r="N62" s="25"/>
      <c r="O62" s="25"/>
      <c r="P62" s="25"/>
      <c r="Q62" s="25"/>
      <c r="U62" s="81"/>
      <c r="V62" s="25"/>
      <c r="W62" s="25"/>
      <c r="X62" s="25"/>
      <c r="Y62" s="25"/>
      <c r="Z62" s="25"/>
      <c r="AA62" s="25"/>
      <c r="AB62" s="25"/>
      <c r="AC62" s="25"/>
      <c r="AD62" s="25"/>
      <c r="AE62" s="25"/>
      <c r="AF62" s="25"/>
      <c r="AG62" s="25"/>
      <c r="AH62" s="25"/>
      <c r="AI62" s="25"/>
      <c r="AJ62" s="25"/>
      <c r="AK62" s="25"/>
    </row>
    <row r="63" spans="1:37" s="41" customFormat="1">
      <c r="A63" s="25"/>
      <c r="B63" s="25"/>
      <c r="C63" s="25"/>
      <c r="D63" s="80"/>
      <c r="E63" s="80"/>
      <c r="F63" s="80"/>
      <c r="G63" s="48"/>
      <c r="H63" s="25"/>
      <c r="I63" s="25"/>
      <c r="J63" s="25"/>
      <c r="K63" s="25"/>
      <c r="L63" s="423"/>
      <c r="M63" s="25"/>
      <c r="N63" s="25"/>
      <c r="O63" s="25"/>
      <c r="P63" s="25"/>
      <c r="Q63" s="25"/>
      <c r="U63" s="81"/>
      <c r="V63" s="25"/>
      <c r="W63" s="25"/>
      <c r="X63" s="25"/>
      <c r="Y63" s="25"/>
      <c r="Z63" s="25"/>
      <c r="AA63" s="25"/>
      <c r="AB63" s="25"/>
      <c r="AC63" s="25"/>
      <c r="AD63" s="25"/>
      <c r="AE63" s="25"/>
      <c r="AF63" s="25"/>
      <c r="AG63" s="25"/>
      <c r="AH63" s="25"/>
      <c r="AI63" s="25"/>
      <c r="AJ63" s="25"/>
      <c r="AK63" s="25"/>
    </row>
    <row r="64" spans="1:37" s="41" customFormat="1">
      <c r="A64" s="25"/>
      <c r="B64" s="25"/>
      <c r="C64" s="25"/>
      <c r="D64" s="283"/>
      <c r="E64" s="283"/>
      <c r="F64" s="283"/>
      <c r="G64" s="48"/>
      <c r="H64" s="25"/>
      <c r="I64" s="25"/>
      <c r="J64" s="25"/>
      <c r="K64" s="25"/>
      <c r="L64" s="423"/>
      <c r="M64" s="25"/>
      <c r="N64" s="25"/>
      <c r="O64" s="25"/>
      <c r="P64" s="25"/>
      <c r="Q64" s="25"/>
      <c r="U64" s="284"/>
      <c r="V64" s="411"/>
      <c r="W64" s="411"/>
      <c r="X64" s="411"/>
      <c r="Y64" s="411"/>
      <c r="Z64" s="411"/>
      <c r="AA64" s="411"/>
      <c r="AB64" s="411"/>
      <c r="AC64" s="411"/>
      <c r="AD64" s="25"/>
      <c r="AE64" s="25"/>
      <c r="AF64" s="25"/>
      <c r="AG64" s="25"/>
      <c r="AH64" s="25"/>
      <c r="AI64" s="25"/>
      <c r="AJ64" s="25"/>
      <c r="AK64" s="25"/>
    </row>
    <row r="65" spans="1:37" s="41" customFormat="1">
      <c r="A65" s="25"/>
      <c r="B65" s="25"/>
      <c r="C65" s="25"/>
      <c r="D65" s="80"/>
      <c r="E65" s="80"/>
      <c r="F65" s="80"/>
      <c r="G65" s="48"/>
      <c r="H65" s="25"/>
      <c r="I65" s="25"/>
      <c r="J65" s="25"/>
      <c r="K65" s="25"/>
      <c r="L65" s="423"/>
      <c r="M65" s="25"/>
      <c r="N65" s="25"/>
      <c r="O65" s="25"/>
      <c r="P65" s="25"/>
      <c r="Q65" s="25"/>
      <c r="U65" s="81"/>
      <c r="V65" s="424"/>
      <c r="W65" s="424"/>
      <c r="X65" s="424"/>
      <c r="Y65" s="424"/>
      <c r="Z65" s="424"/>
      <c r="AA65" s="424"/>
      <c r="AB65" s="424"/>
      <c r="AC65" s="424"/>
      <c r="AD65" s="25"/>
      <c r="AE65" s="256"/>
      <c r="AF65" s="256"/>
      <c r="AG65" s="256"/>
      <c r="AH65" s="256"/>
      <c r="AI65" s="256"/>
      <c r="AJ65" s="80"/>
      <c r="AK65" s="80"/>
    </row>
    <row r="66" spans="1:37" s="41" customFormat="1">
      <c r="A66" s="25"/>
      <c r="B66" s="25"/>
      <c r="C66" s="25"/>
      <c r="D66" s="80"/>
      <c r="E66" s="80"/>
      <c r="F66" s="80"/>
      <c r="G66" s="48"/>
      <c r="H66" s="25"/>
      <c r="I66" s="25"/>
      <c r="J66" s="25"/>
      <c r="K66" s="25"/>
      <c r="L66" s="423"/>
      <c r="M66" s="25"/>
      <c r="N66" s="25"/>
      <c r="O66" s="25"/>
      <c r="P66" s="25"/>
      <c r="Q66" s="25"/>
      <c r="U66" s="81"/>
      <c r="V66" s="424"/>
      <c r="W66" s="424"/>
      <c r="X66" s="424"/>
      <c r="Y66" s="424"/>
      <c r="Z66" s="424"/>
      <c r="AA66" s="424"/>
      <c r="AB66" s="424"/>
      <c r="AC66" s="424"/>
      <c r="AD66" s="25"/>
      <c r="AE66" s="256"/>
      <c r="AF66" s="256"/>
      <c r="AG66" s="256"/>
      <c r="AH66" s="256"/>
      <c r="AI66" s="256"/>
      <c r="AJ66" s="80"/>
      <c r="AK66" s="80"/>
    </row>
    <row r="67" spans="1:37" s="41" customFormat="1">
      <c r="A67" s="25"/>
      <c r="B67" s="25"/>
      <c r="C67" s="25"/>
      <c r="D67" s="80"/>
      <c r="E67" s="80"/>
      <c r="F67" s="80"/>
      <c r="G67" s="48"/>
      <c r="H67" s="25"/>
      <c r="I67" s="25"/>
      <c r="J67" s="25"/>
      <c r="K67" s="25"/>
      <c r="L67" s="423"/>
      <c r="M67" s="25"/>
      <c r="N67" s="25"/>
      <c r="O67" s="25"/>
      <c r="P67" s="25"/>
      <c r="Q67" s="25"/>
      <c r="U67" s="81"/>
      <c r="V67" s="424"/>
      <c r="W67" s="424"/>
      <c r="X67" s="424"/>
      <c r="Y67" s="424"/>
      <c r="Z67" s="424"/>
      <c r="AA67" s="424"/>
      <c r="AB67" s="424"/>
      <c r="AC67" s="424"/>
      <c r="AD67" s="25"/>
      <c r="AE67" s="256"/>
      <c r="AF67" s="256"/>
      <c r="AG67" s="256"/>
      <c r="AH67" s="256"/>
      <c r="AI67" s="256"/>
      <c r="AJ67" s="80"/>
      <c r="AK67" s="80"/>
    </row>
    <row r="68" spans="1:37" s="41" customFormat="1">
      <c r="A68" s="25"/>
      <c r="B68" s="25"/>
      <c r="C68" s="25"/>
      <c r="D68" s="25"/>
      <c r="E68" s="25"/>
      <c r="F68" s="25"/>
      <c r="G68" s="48"/>
      <c r="H68" s="25"/>
      <c r="I68" s="25"/>
      <c r="J68" s="25"/>
      <c r="K68" s="25"/>
      <c r="L68" s="25"/>
      <c r="M68" s="25"/>
      <c r="N68" s="25"/>
      <c r="O68" s="25"/>
      <c r="P68" s="25"/>
      <c r="Q68" s="25"/>
      <c r="U68" s="81"/>
      <c r="V68" s="424"/>
      <c r="W68" s="424"/>
      <c r="X68" s="424"/>
      <c r="Y68" s="424"/>
      <c r="Z68" s="424"/>
      <c r="AA68" s="424"/>
      <c r="AB68" s="424"/>
      <c r="AC68" s="424"/>
      <c r="AD68" s="25"/>
      <c r="AE68" s="256"/>
      <c r="AF68" s="256"/>
      <c r="AG68" s="256"/>
      <c r="AH68" s="256"/>
      <c r="AI68" s="256"/>
      <c r="AJ68" s="80"/>
      <c r="AK68" s="80"/>
    </row>
    <row r="69" spans="1:37" s="41" customFormat="1">
      <c r="A69" s="25"/>
      <c r="B69" s="25"/>
      <c r="C69" s="25"/>
      <c r="D69" s="80"/>
      <c r="E69" s="80"/>
      <c r="F69" s="80"/>
      <c r="G69" s="48"/>
      <c r="H69" s="25"/>
      <c r="I69" s="25"/>
      <c r="J69" s="25"/>
      <c r="K69" s="424"/>
      <c r="L69" s="424"/>
      <c r="M69" s="424"/>
      <c r="N69" s="424"/>
      <c r="O69" s="424"/>
      <c r="P69" s="424"/>
      <c r="Q69" s="424"/>
      <c r="U69" s="81"/>
      <c r="V69" s="424"/>
      <c r="W69" s="424"/>
      <c r="X69" s="424"/>
      <c r="Y69" s="424"/>
      <c r="Z69" s="424"/>
      <c r="AA69" s="424"/>
      <c r="AB69" s="424"/>
      <c r="AC69" s="424"/>
    </row>
    <row r="70" spans="1:37" s="41" customFormat="1">
      <c r="A70" s="25"/>
      <c r="B70" s="25"/>
      <c r="C70" s="25"/>
      <c r="D70" s="80"/>
      <c r="E70" s="80"/>
      <c r="F70" s="80"/>
      <c r="G70" s="48"/>
      <c r="H70" s="25"/>
      <c r="I70" s="25"/>
      <c r="J70" s="25"/>
      <c r="K70" s="424"/>
      <c r="L70" s="424"/>
      <c r="M70" s="424"/>
      <c r="N70" s="424"/>
      <c r="O70" s="424"/>
      <c r="P70" s="424"/>
      <c r="Q70" s="424"/>
      <c r="U70" s="81"/>
      <c r="V70" s="424"/>
      <c r="W70" s="424"/>
      <c r="X70" s="424"/>
      <c r="Y70" s="424"/>
      <c r="Z70" s="424"/>
      <c r="AA70" s="424"/>
      <c r="AB70" s="424"/>
      <c r="AC70" s="424"/>
    </row>
    <row r="71" spans="1:37" s="41" customFormat="1">
      <c r="A71" s="25"/>
      <c r="B71" s="25"/>
      <c r="C71" s="25"/>
      <c r="D71" s="80"/>
      <c r="E71" s="80"/>
      <c r="F71" s="80"/>
      <c r="G71" s="48"/>
      <c r="H71" s="25"/>
      <c r="I71" s="25"/>
      <c r="J71" s="25"/>
      <c r="K71" s="424"/>
      <c r="L71" s="424"/>
      <c r="M71" s="424"/>
      <c r="N71" s="424"/>
      <c r="O71" s="424"/>
      <c r="P71" s="424"/>
      <c r="Q71" s="424"/>
      <c r="U71" s="285"/>
      <c r="V71" s="424"/>
      <c r="W71" s="424"/>
      <c r="X71" s="424"/>
      <c r="Y71" s="424"/>
      <c r="Z71" s="424"/>
      <c r="AA71" s="424"/>
      <c r="AB71" s="424"/>
      <c r="AC71" s="424"/>
    </row>
    <row r="72" spans="1:37" s="41" customFormat="1">
      <c r="A72" s="25"/>
      <c r="B72" s="25"/>
      <c r="C72" s="25"/>
      <c r="D72" s="25"/>
      <c r="E72" s="25"/>
      <c r="F72" s="25"/>
      <c r="G72" s="48"/>
      <c r="H72" s="25"/>
      <c r="I72" s="25"/>
      <c r="J72" s="25"/>
      <c r="K72" s="424"/>
      <c r="L72" s="424"/>
      <c r="M72" s="424"/>
      <c r="N72" s="424"/>
      <c r="O72" s="424"/>
      <c r="P72" s="424"/>
      <c r="Q72" s="424"/>
      <c r="U72" s="285"/>
      <c r="V72" s="424"/>
      <c r="W72" s="424"/>
      <c r="X72" s="424"/>
      <c r="Y72" s="424"/>
      <c r="Z72" s="424"/>
      <c r="AA72" s="424"/>
      <c r="AB72" s="424"/>
      <c r="AC72" s="424"/>
    </row>
    <row r="73" spans="1:37" s="41" customFormat="1">
      <c r="A73" s="25"/>
      <c r="B73" s="25"/>
      <c r="C73" s="25"/>
      <c r="D73" s="80"/>
      <c r="E73" s="80"/>
      <c r="F73" s="80"/>
      <c r="G73" s="48"/>
      <c r="H73" s="25"/>
      <c r="I73" s="25"/>
      <c r="J73" s="25"/>
      <c r="K73" s="424"/>
      <c r="L73" s="424"/>
      <c r="M73" s="424"/>
      <c r="N73" s="424"/>
      <c r="O73" s="424"/>
      <c r="P73" s="424"/>
      <c r="Q73" s="424"/>
      <c r="U73" s="82"/>
    </row>
    <row r="74" spans="1:37" s="41" customFormat="1">
      <c r="A74" s="25"/>
      <c r="B74" s="25"/>
      <c r="C74" s="25"/>
      <c r="D74" s="80"/>
      <c r="E74" s="80"/>
      <c r="F74" s="80"/>
      <c r="G74" s="48"/>
      <c r="H74" s="25"/>
      <c r="I74" s="25"/>
      <c r="J74" s="25"/>
      <c r="K74" s="25"/>
      <c r="L74" s="25"/>
      <c r="M74" s="25"/>
      <c r="N74" s="25"/>
      <c r="O74" s="25"/>
      <c r="P74" s="25"/>
      <c r="Q74" s="25"/>
      <c r="U74" s="82"/>
    </row>
    <row r="75" spans="1:37" s="41" customFormat="1">
      <c r="A75" s="25"/>
      <c r="B75" s="25"/>
      <c r="C75" s="25"/>
      <c r="D75" s="80"/>
      <c r="E75" s="80"/>
      <c r="F75" s="80"/>
      <c r="G75" s="48"/>
      <c r="H75" s="25"/>
      <c r="I75" s="25"/>
      <c r="J75" s="25"/>
      <c r="K75" s="424"/>
      <c r="L75" s="424"/>
      <c r="M75" s="424"/>
      <c r="N75" s="424"/>
      <c r="O75" s="424"/>
      <c r="P75" s="424"/>
      <c r="Q75" s="424"/>
      <c r="U75" s="82"/>
    </row>
    <row r="76" spans="1:37" s="41" customFormat="1">
      <c r="A76" s="25"/>
      <c r="B76" s="25"/>
      <c r="C76" s="25"/>
      <c r="D76" s="25"/>
      <c r="E76" s="25"/>
      <c r="F76" s="25"/>
      <c r="G76" s="48"/>
      <c r="H76" s="25"/>
      <c r="I76" s="25"/>
      <c r="J76" s="25"/>
      <c r="K76" s="424"/>
      <c r="L76" s="424"/>
      <c r="M76" s="424"/>
      <c r="N76" s="424"/>
      <c r="O76" s="424"/>
      <c r="P76" s="424"/>
      <c r="Q76" s="424"/>
      <c r="U76" s="82"/>
    </row>
    <row r="77" spans="1:37" s="41" customFormat="1">
      <c r="A77" s="25"/>
      <c r="B77" s="25"/>
      <c r="C77" s="25"/>
      <c r="D77" s="80"/>
      <c r="E77" s="80"/>
      <c r="F77" s="80"/>
      <c r="G77" s="48"/>
      <c r="H77" s="25"/>
      <c r="I77" s="25"/>
      <c r="J77" s="25"/>
      <c r="K77" s="25"/>
      <c r="L77" s="25"/>
      <c r="M77" s="25"/>
      <c r="N77" s="25"/>
      <c r="O77" s="25"/>
      <c r="P77" s="25"/>
      <c r="Q77" s="25"/>
      <c r="U77" s="82"/>
    </row>
    <row r="78" spans="1:37" s="41" customFormat="1">
      <c r="A78" s="25"/>
      <c r="B78" s="25"/>
      <c r="C78" s="25"/>
      <c r="D78" s="80"/>
      <c r="E78" s="80"/>
      <c r="F78" s="80"/>
      <c r="G78" s="48"/>
      <c r="H78" s="25"/>
      <c r="I78" s="25"/>
      <c r="J78" s="25"/>
      <c r="K78" s="25"/>
      <c r="L78" s="25"/>
      <c r="M78" s="25"/>
      <c r="N78" s="25"/>
      <c r="O78" s="25"/>
      <c r="P78" s="25"/>
      <c r="Q78" s="25"/>
      <c r="U78" s="82"/>
    </row>
    <row r="79" spans="1:37" s="41" customFormat="1">
      <c r="A79" s="25"/>
      <c r="B79" s="25"/>
      <c r="C79" s="25"/>
      <c r="D79" s="80"/>
      <c r="E79" s="80"/>
      <c r="F79" s="80"/>
      <c r="G79" s="48"/>
      <c r="H79" s="25"/>
      <c r="I79" s="25"/>
      <c r="J79" s="25"/>
      <c r="K79" s="25"/>
      <c r="L79" s="25"/>
      <c r="M79" s="25"/>
      <c r="N79" s="25"/>
      <c r="O79" s="25"/>
      <c r="P79" s="25"/>
      <c r="Q79" s="25"/>
      <c r="U79" s="82"/>
    </row>
    <row r="80" spans="1:37" s="41" customFormat="1">
      <c r="U80" s="82"/>
    </row>
    <row r="81" spans="21:21" s="41" customFormat="1">
      <c r="U81" s="82"/>
    </row>
  </sheetData>
  <sheetProtection password="E44E" sheet="1" objects="1" scenarios="1" selectLockedCells="1"/>
  <mergeCells count="21">
    <mergeCell ref="K75:Q76"/>
    <mergeCell ref="V68:AC68"/>
    <mergeCell ref="K69:Q73"/>
    <mergeCell ref="V69:AC69"/>
    <mergeCell ref="V70:AC70"/>
    <mergeCell ref="V71:AC71"/>
    <mergeCell ref="V72:AC72"/>
    <mergeCell ref="K54:L54"/>
    <mergeCell ref="M59:O59"/>
    <mergeCell ref="L60:L67"/>
    <mergeCell ref="V64:AC64"/>
    <mergeCell ref="V65:AC65"/>
    <mergeCell ref="V66:AC66"/>
    <mergeCell ref="V67:AC67"/>
    <mergeCell ref="M50:O50"/>
    <mergeCell ref="A2:H2"/>
    <mergeCell ref="B4:D4"/>
    <mergeCell ref="A12:D12"/>
    <mergeCell ref="A13:D13"/>
    <mergeCell ref="D48:F48"/>
    <mergeCell ref="D8:H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4"/>
  <sheetViews>
    <sheetView topLeftCell="A16" workbookViewId="0">
      <selection activeCell="D1" sqref="D1"/>
    </sheetView>
  </sheetViews>
  <sheetFormatPr defaultColWidth="8.85546875" defaultRowHeight="12.75"/>
  <cols>
    <col min="1" max="1" width="35" style="37" customWidth="1"/>
    <col min="2" max="2" width="13.42578125" style="37" customWidth="1"/>
    <col min="3" max="3" width="20.7109375" style="101" customWidth="1"/>
    <col min="4" max="4" width="13.42578125" style="37" customWidth="1"/>
    <col min="5" max="5" width="9.42578125" style="37" customWidth="1"/>
    <col min="6" max="6" width="10.28515625" style="37" customWidth="1"/>
    <col min="7" max="7" width="9.42578125" style="37" customWidth="1"/>
    <col min="8" max="10" width="8.85546875" style="37"/>
    <col min="11" max="11" width="27.7109375" style="37" bestFit="1" customWidth="1"/>
    <col min="12" max="12" width="8.85546875" style="37"/>
    <col min="13" max="15" width="35.7109375" style="37" customWidth="1"/>
    <col min="16" max="20" width="8.85546875" style="37"/>
    <col min="21" max="21" width="34.7109375" style="38" customWidth="1"/>
    <col min="22" max="29" width="8.7109375" style="37" customWidth="1"/>
    <col min="30" max="35" width="8.85546875" style="37"/>
    <col min="36" max="37" width="8.5703125" style="37" bestFit="1" customWidth="1"/>
    <col min="38" max="40" width="8.85546875" style="37"/>
    <col min="41" max="41" width="14.85546875" style="37" customWidth="1"/>
    <col min="42" max="16384" width="8.85546875" style="37"/>
  </cols>
  <sheetData>
    <row r="1" spans="1:37">
      <c r="A1" s="39" t="s">
        <v>82</v>
      </c>
      <c r="U1" s="43"/>
      <c r="V1" s="44"/>
      <c r="W1" s="44"/>
      <c r="X1" s="44"/>
      <c r="Y1" s="44"/>
      <c r="Z1" s="44"/>
      <c r="AA1" s="45"/>
      <c r="AB1" s="44"/>
      <c r="AC1" s="44"/>
      <c r="AD1" s="44"/>
      <c r="AE1" s="46"/>
      <c r="AF1" s="46"/>
      <c r="AG1" s="46"/>
      <c r="AH1" s="46"/>
      <c r="AI1" s="46"/>
      <c r="AJ1" s="47"/>
      <c r="AK1" s="47"/>
    </row>
    <row r="2" spans="1:37">
      <c r="A2" s="41"/>
      <c r="U2" s="43"/>
      <c r="V2" s="44"/>
      <c r="W2" s="44"/>
      <c r="X2" s="44"/>
      <c r="Y2" s="44"/>
      <c r="Z2" s="44"/>
      <c r="AA2" s="45"/>
      <c r="AB2" s="44"/>
      <c r="AC2" s="44"/>
      <c r="AD2" s="44"/>
      <c r="AE2" s="46"/>
      <c r="AF2" s="46"/>
      <c r="AG2" s="46"/>
      <c r="AH2" s="46"/>
      <c r="AI2" s="46"/>
      <c r="AJ2" s="47"/>
      <c r="AK2" s="47"/>
    </row>
    <row r="3" spans="1:37">
      <c r="A3" s="41"/>
      <c r="U3" s="43"/>
      <c r="V3" s="44"/>
      <c r="W3" s="44"/>
      <c r="X3" s="44"/>
      <c r="Y3" s="44"/>
      <c r="Z3" s="44"/>
      <c r="AA3" s="45"/>
      <c r="AB3" s="44"/>
      <c r="AC3" s="44"/>
      <c r="AD3" s="44"/>
      <c r="AE3" s="46"/>
      <c r="AF3" s="46"/>
      <c r="AG3" s="46"/>
      <c r="AH3" s="46"/>
      <c r="AI3" s="46"/>
      <c r="AJ3" s="47"/>
      <c r="AK3" s="47"/>
    </row>
    <row r="4" spans="1:37">
      <c r="A4" s="41"/>
      <c r="U4" s="43"/>
      <c r="V4" s="44"/>
      <c r="W4" s="44"/>
      <c r="X4" s="44"/>
      <c r="Y4" s="44"/>
      <c r="Z4" s="44"/>
      <c r="AA4" s="45"/>
      <c r="AB4" s="44"/>
      <c r="AC4" s="44"/>
      <c r="AD4" s="44"/>
      <c r="AE4" s="46"/>
      <c r="AF4" s="46"/>
      <c r="AG4" s="46"/>
      <c r="AH4" s="46"/>
      <c r="AI4" s="46"/>
      <c r="AJ4" s="47"/>
      <c r="AK4" s="47"/>
    </row>
    <row r="5" spans="1:37">
      <c r="A5" s="39" t="s">
        <v>35</v>
      </c>
      <c r="U5" s="43"/>
      <c r="V5" s="44"/>
      <c r="W5" s="44"/>
      <c r="X5" s="44"/>
      <c r="Y5" s="44"/>
      <c r="Z5" s="44"/>
      <c r="AA5" s="45"/>
      <c r="AB5" s="44"/>
      <c r="AC5" s="44"/>
      <c r="AD5" s="44"/>
      <c r="AE5" s="44"/>
      <c r="AF5" s="44"/>
      <c r="AG5" s="44"/>
      <c r="AH5" s="44"/>
      <c r="AI5" s="44"/>
      <c r="AJ5" s="44"/>
      <c r="AK5" s="44"/>
    </row>
    <row r="6" spans="1:37">
      <c r="U6" s="43"/>
      <c r="V6" s="44"/>
      <c r="W6" s="44"/>
      <c r="X6" s="44"/>
      <c r="Y6" s="44"/>
      <c r="Z6" s="44"/>
      <c r="AA6" s="45"/>
      <c r="AB6" s="44"/>
      <c r="AC6" s="44"/>
      <c r="AD6" s="44"/>
      <c r="AE6" s="44"/>
      <c r="AF6" s="44"/>
      <c r="AG6" s="44"/>
      <c r="AH6" s="44"/>
      <c r="AI6" s="44"/>
      <c r="AJ6" s="44"/>
      <c r="AK6" s="44"/>
    </row>
    <row r="7" spans="1:37" ht="45" customHeight="1">
      <c r="A7" s="104" t="s">
        <v>14</v>
      </c>
      <c r="B7" s="103" t="s">
        <v>96</v>
      </c>
      <c r="C7" s="105" t="s">
        <v>83</v>
      </c>
      <c r="D7" s="441" t="s">
        <v>32</v>
      </c>
      <c r="E7" s="441"/>
      <c r="F7" s="441"/>
      <c r="G7" s="45"/>
      <c r="H7" s="44"/>
      <c r="I7" s="44"/>
      <c r="J7" s="44"/>
      <c r="K7" s="44"/>
      <c r="L7" s="44"/>
      <c r="M7" s="44"/>
      <c r="N7" s="44"/>
      <c r="O7" s="44"/>
      <c r="P7" s="44"/>
      <c r="Q7" s="44"/>
      <c r="AD7" s="44"/>
      <c r="AE7" s="44"/>
      <c r="AF7" s="44"/>
      <c r="AG7" s="44"/>
      <c r="AH7" s="44"/>
      <c r="AI7" s="44"/>
      <c r="AJ7" s="44"/>
      <c r="AK7" s="44"/>
    </row>
    <row r="8" spans="1:37" ht="15" customHeight="1" thickBot="1">
      <c r="A8" s="118">
        <v>50</v>
      </c>
      <c r="B8" s="342">
        <v>2.0009999999999999</v>
      </c>
      <c r="C8" s="342">
        <v>1.7000000000000001E-2</v>
      </c>
      <c r="D8" s="359">
        <v>9.2273981999999998E-4</v>
      </c>
      <c r="E8" s="370">
        <v>1.8729055999999999E-4</v>
      </c>
      <c r="F8" s="375">
        <v>-3.3513741000000003E-5</v>
      </c>
      <c r="G8" s="48"/>
      <c r="H8" s="25"/>
      <c r="I8" s="25"/>
      <c r="J8" s="25"/>
      <c r="K8" s="25"/>
      <c r="L8" s="25"/>
      <c r="M8" s="25"/>
      <c r="N8" s="25"/>
      <c r="O8" s="25"/>
      <c r="P8" s="25"/>
      <c r="Q8" s="25"/>
      <c r="AD8" s="44"/>
      <c r="AE8" s="44"/>
      <c r="AF8" s="44"/>
      <c r="AG8" s="44"/>
      <c r="AH8" s="44"/>
      <c r="AI8" s="44"/>
      <c r="AJ8" s="44"/>
      <c r="AK8" s="44"/>
    </row>
    <row r="9" spans="1:37" ht="15" customHeight="1" thickTop="1" thickBot="1">
      <c r="A9" s="119"/>
      <c r="B9" s="343"/>
      <c r="C9" s="343"/>
      <c r="D9" s="361">
        <v>1.8729055999999999E-4</v>
      </c>
      <c r="E9" s="348">
        <v>2.1486932999999998E-3</v>
      </c>
      <c r="F9" s="374">
        <v>3.8698302000000001E-6</v>
      </c>
      <c r="G9" s="48"/>
      <c r="H9" s="25"/>
      <c r="I9" s="25"/>
      <c r="J9" s="25"/>
      <c r="K9" s="25"/>
      <c r="L9" s="25"/>
      <c r="M9" s="442" t="s">
        <v>92</v>
      </c>
      <c r="N9" s="443"/>
      <c r="O9" s="444"/>
      <c r="P9" s="25"/>
      <c r="Q9" s="25"/>
      <c r="U9" s="49" t="s">
        <v>34</v>
      </c>
      <c r="V9" s="44"/>
      <c r="W9" s="44"/>
      <c r="X9" s="44"/>
      <c r="Y9" s="44"/>
      <c r="Z9" s="44"/>
      <c r="AA9" s="44"/>
      <c r="AB9" s="44"/>
      <c r="AC9" s="44"/>
      <c r="AD9" s="44"/>
      <c r="AE9" s="44"/>
      <c r="AF9" s="44"/>
      <c r="AG9" s="44"/>
      <c r="AH9" s="44"/>
      <c r="AI9" s="44"/>
      <c r="AJ9" s="44"/>
      <c r="AK9" s="44"/>
    </row>
    <row r="10" spans="1:37" ht="15" customHeight="1" thickTop="1">
      <c r="A10" s="119"/>
      <c r="B10" s="343"/>
      <c r="C10" s="343"/>
      <c r="D10" s="377">
        <v>-3.3513741000000003E-5</v>
      </c>
      <c r="E10" s="347">
        <v>3.8698302000000001E-6</v>
      </c>
      <c r="F10" s="373">
        <v>2.9339617000000002E-6</v>
      </c>
      <c r="G10" s="48"/>
      <c r="H10" s="25"/>
      <c r="I10" s="25"/>
      <c r="J10" s="25"/>
      <c r="K10" s="25"/>
      <c r="L10" s="25"/>
      <c r="M10" s="26"/>
      <c r="N10" s="24" t="s">
        <v>54</v>
      </c>
      <c r="O10" s="24" t="s">
        <v>31</v>
      </c>
      <c r="P10" s="25"/>
      <c r="Q10" s="25"/>
      <c r="U10" s="49"/>
      <c r="V10" s="44"/>
      <c r="W10" s="44"/>
      <c r="X10" s="44"/>
      <c r="Y10" s="44"/>
      <c r="Z10" s="44"/>
      <c r="AA10" s="44"/>
      <c r="AB10" s="44"/>
      <c r="AC10" s="44"/>
      <c r="AD10" s="44"/>
      <c r="AE10" s="44"/>
      <c r="AF10" s="44"/>
      <c r="AG10" s="44"/>
      <c r="AH10" s="44"/>
      <c r="AI10" s="44"/>
      <c r="AJ10" s="44"/>
      <c r="AK10" s="44"/>
    </row>
    <row r="11" spans="1:37" ht="15" customHeight="1" thickBot="1">
      <c r="A11" s="119"/>
      <c r="B11" s="343"/>
      <c r="C11" s="343"/>
      <c r="D11" s="355"/>
      <c r="E11" s="357"/>
      <c r="F11" s="350"/>
      <c r="G11" s="48"/>
      <c r="H11" s="25"/>
      <c r="I11" s="25"/>
      <c r="J11" s="25"/>
      <c r="K11" s="25"/>
      <c r="L11" s="25"/>
      <c r="M11" s="27">
        <v>1</v>
      </c>
      <c r="N11" s="24">
        <f>LOG($B$43)</f>
        <v>1.9469432706978254</v>
      </c>
      <c r="O11" s="24">
        <f>$B$44/100</f>
        <v>0.27</v>
      </c>
      <c r="P11" s="25"/>
      <c r="Q11" s="25"/>
      <c r="U11" s="43"/>
      <c r="V11" s="44"/>
      <c r="W11" s="44"/>
      <c r="X11" s="44"/>
      <c r="Y11" s="44"/>
      <c r="Z11" s="44"/>
      <c r="AA11" s="44"/>
      <c r="AB11" s="44"/>
      <c r="AC11" s="44"/>
      <c r="AD11" s="44"/>
      <c r="AE11" s="44"/>
      <c r="AF11" s="44"/>
      <c r="AG11" s="44"/>
      <c r="AH11" s="44"/>
      <c r="AI11" s="44"/>
      <c r="AJ11" s="44"/>
      <c r="AK11" s="44"/>
    </row>
    <row r="12" spans="1:37" ht="15" customHeight="1" thickTop="1" thickBot="1">
      <c r="A12" s="119">
        <v>20</v>
      </c>
      <c r="B12" s="343">
        <v>2.0009999999999999</v>
      </c>
      <c r="C12" s="343">
        <v>1.0999999999999999E-2</v>
      </c>
      <c r="D12" s="361">
        <v>7.8694357999999998E-4</v>
      </c>
      <c r="E12" s="348">
        <v>1.5587045999999999E-4</v>
      </c>
      <c r="F12" s="374">
        <v>-2.7295314000000001E-5</v>
      </c>
      <c r="G12" s="48"/>
      <c r="H12" s="25"/>
      <c r="I12" s="25"/>
      <c r="J12" s="25"/>
      <c r="K12" s="25"/>
      <c r="L12" s="28"/>
      <c r="M12" s="25"/>
      <c r="N12" s="25"/>
      <c r="O12" s="25"/>
      <c r="P12" s="25"/>
      <c r="Q12" s="25"/>
      <c r="U12" s="43"/>
      <c r="V12" s="2" t="s">
        <v>15</v>
      </c>
      <c r="W12" s="2" t="s">
        <v>16</v>
      </c>
      <c r="X12" s="2" t="s">
        <v>17</v>
      </c>
      <c r="Y12" s="2" t="s">
        <v>18</v>
      </c>
      <c r="Z12" s="2" t="s">
        <v>19</v>
      </c>
      <c r="AA12" s="2" t="s">
        <v>20</v>
      </c>
      <c r="AB12" s="2" t="s">
        <v>21</v>
      </c>
      <c r="AC12" s="2" t="s">
        <v>22</v>
      </c>
      <c r="AD12" s="44"/>
      <c r="AE12" s="44"/>
      <c r="AF12" s="44"/>
      <c r="AG12" s="44"/>
      <c r="AH12" s="44"/>
      <c r="AI12" s="44"/>
      <c r="AJ12" s="44"/>
      <c r="AK12" s="44"/>
    </row>
    <row r="13" spans="1:37" ht="15" customHeight="1" thickTop="1" thickBot="1">
      <c r="A13" s="119"/>
      <c r="B13" s="343"/>
      <c r="C13" s="343"/>
      <c r="D13" s="361">
        <v>1.5587045999999999E-4</v>
      </c>
      <c r="E13" s="348">
        <v>1.5412312E-3</v>
      </c>
      <c r="F13" s="374">
        <v>2.2346465999999998E-6</v>
      </c>
      <c r="G13" s="48"/>
      <c r="H13" s="25"/>
      <c r="I13" s="25"/>
      <c r="J13" s="25"/>
      <c r="K13" s="442" t="s">
        <v>91</v>
      </c>
      <c r="L13" s="445"/>
      <c r="M13" s="25" t="s">
        <v>45</v>
      </c>
      <c r="N13" s="25"/>
      <c r="O13" s="25"/>
      <c r="P13" s="25"/>
      <c r="Q13" s="25"/>
      <c r="U13" s="33" t="s">
        <v>55</v>
      </c>
      <c r="V13" s="378">
        <v>0.70889999999999997</v>
      </c>
      <c r="W13" s="365">
        <v>0.73509999999999998</v>
      </c>
      <c r="X13" s="371">
        <v>0.75360000000000005</v>
      </c>
      <c r="Y13" s="369">
        <v>0.7752</v>
      </c>
      <c r="Z13" s="376">
        <v>0.7903</v>
      </c>
      <c r="AA13" s="367">
        <v>0.80379999999999996</v>
      </c>
      <c r="AB13" s="366">
        <v>0.81810000000000005</v>
      </c>
      <c r="AC13" s="368">
        <v>0.81599999999999995</v>
      </c>
      <c r="AD13" s="44"/>
      <c r="AE13" s="44"/>
      <c r="AF13" s="44"/>
      <c r="AG13" s="44"/>
      <c r="AH13" s="44"/>
      <c r="AI13" s="44"/>
      <c r="AJ13" s="44"/>
      <c r="AK13" s="44"/>
    </row>
    <row r="14" spans="1:37" ht="15" customHeight="1" thickTop="1" thickBot="1">
      <c r="A14" s="119"/>
      <c r="B14" s="343"/>
      <c r="C14" s="343"/>
      <c r="D14" s="377">
        <v>-2.7295314000000001E-5</v>
      </c>
      <c r="E14" s="347">
        <v>2.2346465999999998E-6</v>
      </c>
      <c r="F14" s="373">
        <v>2.1993538000000002E-6</v>
      </c>
      <c r="G14" s="48"/>
      <c r="H14" s="25"/>
      <c r="I14" s="25"/>
      <c r="J14" s="25"/>
      <c r="K14" s="26"/>
      <c r="L14" s="29">
        <v>1</v>
      </c>
      <c r="M14" s="25"/>
      <c r="N14" s="25"/>
      <c r="O14" s="25"/>
      <c r="P14" s="25"/>
      <c r="Q14" s="25"/>
      <c r="U14" s="34" t="s">
        <v>84</v>
      </c>
      <c r="V14" s="10">
        <v>1.3299999999999999E-2</v>
      </c>
      <c r="W14" s="11">
        <v>9.5999999999999992E-3</v>
      </c>
      <c r="X14" s="12">
        <v>7.6E-3</v>
      </c>
      <c r="Y14" s="13">
        <v>5.3E-3</v>
      </c>
      <c r="Z14" s="14">
        <v>3.7000000000000002E-3</v>
      </c>
      <c r="AA14" s="15">
        <v>2.3999999999999998E-3</v>
      </c>
      <c r="AB14" s="16">
        <v>1.1000000000000001E-3</v>
      </c>
      <c r="AC14" s="17"/>
      <c r="AD14" s="44"/>
      <c r="AE14" s="44"/>
      <c r="AF14" s="44"/>
      <c r="AG14" s="44"/>
      <c r="AH14" s="44"/>
      <c r="AI14" s="44"/>
      <c r="AJ14" s="44"/>
      <c r="AK14" s="44"/>
    </row>
    <row r="15" spans="1:37" ht="15" customHeight="1" thickTop="1" thickBot="1">
      <c r="A15" s="119"/>
      <c r="B15" s="343"/>
      <c r="C15" s="343"/>
      <c r="D15" s="358"/>
      <c r="E15" s="356"/>
      <c r="F15" s="351"/>
      <c r="G15" s="48"/>
      <c r="H15" s="25"/>
      <c r="I15" s="25"/>
      <c r="J15" s="25"/>
      <c r="K15" s="24" t="s">
        <v>54</v>
      </c>
      <c r="L15" s="24">
        <f>LOG($B$43)</f>
        <v>1.9469432706978254</v>
      </c>
      <c r="M15" s="25"/>
      <c r="N15" s="25"/>
      <c r="O15" s="25"/>
      <c r="P15" s="25"/>
      <c r="Q15" s="25"/>
      <c r="U15" s="34" t="s">
        <v>33</v>
      </c>
      <c r="V15" s="10">
        <v>2.2109999999999999</v>
      </c>
      <c r="W15" s="11">
        <v>2.4531999999999998</v>
      </c>
      <c r="X15" s="12">
        <v>2.5804</v>
      </c>
      <c r="Y15" s="13">
        <v>2.7145999999999999</v>
      </c>
      <c r="Z15" s="14">
        <v>2.8003999999999998</v>
      </c>
      <c r="AA15" s="15">
        <v>2.8767999999999998</v>
      </c>
      <c r="AB15" s="16">
        <v>2.9466000000000001</v>
      </c>
      <c r="AC15" s="17">
        <v>3.0190000000000001</v>
      </c>
      <c r="AD15" s="44"/>
      <c r="AE15" s="44"/>
      <c r="AF15" s="44"/>
      <c r="AG15" s="44"/>
      <c r="AH15" s="44"/>
      <c r="AI15" s="44"/>
      <c r="AJ15" s="44"/>
      <c r="AK15" s="44"/>
    </row>
    <row r="16" spans="1:37" ht="15" customHeight="1" thickTop="1" thickBot="1">
      <c r="A16" s="119">
        <v>10</v>
      </c>
      <c r="B16" s="343">
        <v>2.0009999999999999</v>
      </c>
      <c r="C16" s="343">
        <v>0.01</v>
      </c>
      <c r="D16" s="361">
        <v>8.5427957999999996E-4</v>
      </c>
      <c r="E16" s="348">
        <v>1.7064970000000001E-4</v>
      </c>
      <c r="F16" s="374">
        <v>-2.9388668000000001E-5</v>
      </c>
      <c r="G16" s="48"/>
      <c r="H16" s="25"/>
      <c r="I16" s="25"/>
      <c r="J16" s="25"/>
      <c r="K16" s="24" t="s">
        <v>31</v>
      </c>
      <c r="L16" s="24">
        <f>$B$44/100</f>
        <v>0.27</v>
      </c>
      <c r="M16" s="25"/>
      <c r="N16" s="25"/>
      <c r="O16" s="25"/>
      <c r="P16" s="25"/>
      <c r="Q16" s="25"/>
      <c r="U16" s="34"/>
      <c r="V16" s="50"/>
      <c r="W16" s="51"/>
      <c r="X16" s="52"/>
      <c r="Y16" s="53"/>
      <c r="Z16" s="54"/>
      <c r="AA16" s="55"/>
      <c r="AB16" s="56"/>
      <c r="AC16" s="57"/>
      <c r="AD16" s="44"/>
      <c r="AE16" s="44"/>
      <c r="AF16" s="44"/>
      <c r="AG16" s="44"/>
      <c r="AH16" s="44"/>
      <c r="AI16" s="44"/>
      <c r="AJ16" s="44"/>
      <c r="AK16" s="44"/>
    </row>
    <row r="17" spans="1:37" ht="15" customHeight="1" thickTop="1" thickBot="1">
      <c r="A17" s="119"/>
      <c r="B17" s="343"/>
      <c r="C17" s="343"/>
      <c r="D17" s="361">
        <v>1.7064970000000001E-4</v>
      </c>
      <c r="E17" s="348">
        <v>1.6195287000000001E-3</v>
      </c>
      <c r="F17" s="374">
        <v>2.1762400999999998E-6</v>
      </c>
      <c r="G17" s="48"/>
      <c r="H17" s="25"/>
      <c r="I17" s="25"/>
      <c r="J17" s="25"/>
      <c r="K17" s="25"/>
      <c r="L17" s="25"/>
      <c r="M17" s="25"/>
      <c r="N17" s="25"/>
      <c r="O17" s="25"/>
      <c r="P17" s="25"/>
      <c r="Q17" s="25"/>
      <c r="U17" s="34"/>
      <c r="V17" s="50"/>
      <c r="W17" s="51"/>
      <c r="X17" s="52"/>
      <c r="Y17" s="53"/>
      <c r="Z17" s="54"/>
      <c r="AA17" s="55"/>
      <c r="AB17" s="56"/>
      <c r="AC17" s="57"/>
      <c r="AD17" s="44"/>
      <c r="AE17" s="44"/>
      <c r="AF17" s="44"/>
      <c r="AG17" s="44"/>
      <c r="AH17" s="44"/>
      <c r="AI17" s="44"/>
      <c r="AJ17" s="44"/>
      <c r="AK17" s="44"/>
    </row>
    <row r="18" spans="1:37" ht="15" customHeight="1" thickTop="1" thickBot="1">
      <c r="A18" s="119"/>
      <c r="B18" s="343"/>
      <c r="C18" s="343"/>
      <c r="D18" s="377">
        <v>-2.9388668000000001E-5</v>
      </c>
      <c r="E18" s="347">
        <v>2.1762400999999998E-6</v>
      </c>
      <c r="F18" s="373">
        <v>2.3150581000000001E-6</v>
      </c>
      <c r="G18" s="48"/>
      <c r="H18" s="25"/>
      <c r="I18" s="25"/>
      <c r="J18" s="25"/>
      <c r="K18" s="25"/>
      <c r="L18" s="25"/>
      <c r="M18" s="25"/>
      <c r="N18" s="25"/>
      <c r="O18" s="25"/>
      <c r="P18" s="25"/>
      <c r="Q18" s="25"/>
      <c r="U18" s="34"/>
      <c r="V18" s="50"/>
      <c r="W18" s="51"/>
      <c r="X18" s="52"/>
      <c r="Y18" s="53"/>
      <c r="Z18" s="54"/>
      <c r="AA18" s="55"/>
      <c r="AB18" s="56"/>
      <c r="AC18" s="57"/>
      <c r="AD18" s="44"/>
      <c r="AE18" s="44"/>
      <c r="AF18" s="44"/>
      <c r="AG18" s="44"/>
      <c r="AH18" s="44"/>
      <c r="AI18" s="44"/>
      <c r="AJ18" s="44"/>
      <c r="AK18" s="44"/>
    </row>
    <row r="19" spans="1:37" ht="15" customHeight="1" thickTop="1" thickBot="1">
      <c r="A19" s="119"/>
      <c r="B19" s="343"/>
      <c r="C19" s="343"/>
      <c r="D19" s="354"/>
      <c r="E19" s="360"/>
      <c r="F19" s="352"/>
      <c r="G19" s="48"/>
      <c r="H19" s="25"/>
      <c r="I19" s="25"/>
      <c r="J19" s="25"/>
      <c r="K19" s="8" t="s">
        <v>14</v>
      </c>
      <c r="L19" s="5"/>
      <c r="M19" s="446" t="s">
        <v>89</v>
      </c>
      <c r="N19" s="443"/>
      <c r="O19" s="443"/>
      <c r="P19" s="2" t="s">
        <v>90</v>
      </c>
      <c r="Q19" s="4" t="s">
        <v>93</v>
      </c>
      <c r="U19" s="34"/>
      <c r="V19" s="59"/>
      <c r="W19" s="60"/>
      <c r="X19" s="61"/>
      <c r="Y19" s="62"/>
      <c r="Z19" s="63"/>
      <c r="AA19" s="64"/>
      <c r="AB19" s="65"/>
      <c r="AC19" s="66"/>
      <c r="AD19" s="44"/>
      <c r="AE19" s="44"/>
      <c r="AF19" s="44"/>
      <c r="AG19" s="44"/>
      <c r="AH19" s="44"/>
      <c r="AI19" s="44"/>
      <c r="AJ19" s="44"/>
      <c r="AK19" s="44"/>
    </row>
    <row r="20" spans="1:37" ht="15" customHeight="1" thickTop="1" thickBot="1">
      <c r="A20" s="119">
        <v>4</v>
      </c>
      <c r="B20" s="343">
        <v>2.0009999999999999</v>
      </c>
      <c r="C20" s="343">
        <v>1.2E-2</v>
      </c>
      <c r="D20" s="361">
        <v>1.0311572000000001E-3</v>
      </c>
      <c r="E20" s="348">
        <v>2.0934022000000001E-4</v>
      </c>
      <c r="F20" s="374">
        <v>-3.5657332999999999E-5</v>
      </c>
      <c r="G20" s="48"/>
      <c r="H20" s="25"/>
      <c r="I20" s="25"/>
      <c r="J20" s="25"/>
      <c r="K20" s="30">
        <v>50</v>
      </c>
      <c r="L20" s="447"/>
      <c r="M20" s="286">
        <f t="array" ref="M20:O20">MMULT(M11:O11,D8:F10)</f>
        <v>1.2783352053872272E-3</v>
      </c>
      <c r="N20" s="287">
        <v>4.3717193753825033E-3</v>
      </c>
      <c r="O20" s="288">
        <v>-2.5187231474366785E-5</v>
      </c>
      <c r="P20" s="58">
        <f t="array" ref="P20">MMULT(M20:O20,L14:L16)</f>
        <v>9.7830242721694115E-3</v>
      </c>
      <c r="Q20" s="58">
        <f>(C8+P20)^0.5</f>
        <v>0.16365519934352654</v>
      </c>
      <c r="U20" s="34"/>
      <c r="V20" s="68"/>
      <c r="W20" s="69"/>
      <c r="X20" s="70"/>
      <c r="Y20" s="71"/>
      <c r="Z20" s="72"/>
      <c r="AA20" s="73"/>
      <c r="AB20" s="74"/>
      <c r="AC20" s="75"/>
      <c r="AD20" s="44"/>
      <c r="AE20" s="44"/>
      <c r="AF20" s="44"/>
      <c r="AG20" s="44"/>
      <c r="AH20" s="44"/>
      <c r="AI20" s="44"/>
      <c r="AJ20" s="44"/>
      <c r="AK20" s="44"/>
    </row>
    <row r="21" spans="1:37" ht="15" customHeight="1" thickTop="1">
      <c r="A21" s="119"/>
      <c r="B21" s="343"/>
      <c r="C21" s="343"/>
      <c r="D21" s="361">
        <v>2.0934022000000001E-4</v>
      </c>
      <c r="E21" s="348">
        <v>1.9797405E-3</v>
      </c>
      <c r="F21" s="374">
        <v>2.8620375999999999E-6</v>
      </c>
      <c r="G21" s="48"/>
      <c r="H21" s="25"/>
      <c r="I21" s="25"/>
      <c r="J21" s="25"/>
      <c r="K21" s="31">
        <v>20</v>
      </c>
      <c r="L21" s="448"/>
      <c r="M21" s="289">
        <f t="array" ref="M21:O21">MMULT(M11:O11,D12:F14)</f>
        <v>1.0830447884175745E-3</v>
      </c>
      <c r="N21" s="290">
        <v>3.1571635280115344E-3</v>
      </c>
      <c r="O21" s="291">
        <v>-2.2350758313742228E-5</v>
      </c>
      <c r="P21" s="67">
        <f>MMULT(M21:O21,L14:L16)</f>
        <v>7.2238283690275254E-3</v>
      </c>
      <c r="Q21" s="67">
        <f>(C12+P21)^0.5</f>
        <v>0.13499566055628426</v>
      </c>
      <c r="U21" s="43"/>
      <c r="V21" s="44"/>
      <c r="W21" s="44"/>
      <c r="X21" s="44"/>
      <c r="Y21" s="44"/>
      <c r="Z21" s="44"/>
      <c r="AA21" s="44"/>
      <c r="AB21" s="44"/>
      <c r="AC21" s="44"/>
      <c r="AD21" s="44"/>
      <c r="AE21" s="44"/>
      <c r="AF21" s="44"/>
      <c r="AG21" s="44"/>
      <c r="AH21" s="44"/>
      <c r="AI21" s="44"/>
      <c r="AJ21" s="44"/>
      <c r="AK21" s="44"/>
    </row>
    <row r="22" spans="1:37" ht="15" customHeight="1" thickBot="1">
      <c r="A22" s="119"/>
      <c r="B22" s="343"/>
      <c r="C22" s="343"/>
      <c r="D22" s="377">
        <v>-3.5657332999999999E-5</v>
      </c>
      <c r="E22" s="347">
        <v>2.8620375999999999E-6</v>
      </c>
      <c r="F22" s="373">
        <v>2.8003635000000001E-6</v>
      </c>
      <c r="G22" s="48"/>
      <c r="H22" s="25"/>
      <c r="I22" s="25"/>
      <c r="J22" s="25"/>
      <c r="K22" s="31">
        <v>10</v>
      </c>
      <c r="L22" s="448"/>
      <c r="M22" s="289">
        <f t="array" ref="M22:O22">MMULT(M11:O11,D16:F18)</f>
        <v>1.1785899247016027E-3</v>
      </c>
      <c r="N22" s="290">
        <v>3.3243677889939973E-3</v>
      </c>
      <c r="O22" s="291">
        <v>-2.452658629488224E-5</v>
      </c>
      <c r="P22" s="67">
        <f>MMULT(M22:O22,L14:L16)</f>
        <v>7.6443232425084549E-3</v>
      </c>
      <c r="Q22" s="67">
        <f>(C16+P22)^0.5</f>
        <v>0.13283193607904861</v>
      </c>
      <c r="U22" s="43"/>
      <c r="V22" s="44"/>
      <c r="W22" s="44"/>
      <c r="X22" s="44"/>
      <c r="Y22" s="44"/>
      <c r="Z22" s="44"/>
      <c r="AA22" s="44"/>
      <c r="AB22" s="44"/>
      <c r="AC22" s="44"/>
      <c r="AD22" s="44"/>
      <c r="AE22" s="44"/>
      <c r="AF22" s="44"/>
      <c r="AG22" s="44"/>
      <c r="AH22" s="44"/>
      <c r="AI22" s="44"/>
      <c r="AJ22" s="44"/>
      <c r="AK22" s="44"/>
    </row>
    <row r="23" spans="1:37" ht="15" customHeight="1" thickTop="1" thickBot="1">
      <c r="A23" s="119"/>
      <c r="B23" s="343"/>
      <c r="C23" s="343"/>
      <c r="D23" s="345"/>
      <c r="E23" s="353"/>
      <c r="F23" s="349"/>
      <c r="G23" s="48"/>
      <c r="H23" s="25"/>
      <c r="I23" s="25"/>
      <c r="J23" s="25"/>
      <c r="K23" s="31">
        <v>4</v>
      </c>
      <c r="L23" s="448"/>
      <c r="M23" s="289">
        <f t="array" ref="M23:O23">MMULT(M11:O11,D20:F22)</f>
        <v>1.4291032527054023E-3</v>
      </c>
      <c r="N23" s="290">
        <v>4.064555414354948E-3</v>
      </c>
      <c r="O23" s="291">
        <v>-2.9329010009195844E-5</v>
      </c>
      <c r="P23" s="67">
        <f>MMULT(M23:O23,L14:L16)</f>
        <v>9.3346432323596976E-3</v>
      </c>
      <c r="Q23" s="67">
        <f>(C20+P23)^0.5</f>
        <v>0.14606383273199322</v>
      </c>
      <c r="U23" s="35" t="s">
        <v>1</v>
      </c>
      <c r="V23" s="438" t="s">
        <v>2</v>
      </c>
      <c r="W23" s="438"/>
      <c r="X23" s="438"/>
      <c r="Y23" s="438"/>
      <c r="Z23" s="438"/>
      <c r="AA23" s="438"/>
      <c r="AB23" s="438"/>
      <c r="AC23" s="438"/>
      <c r="AD23" s="44"/>
      <c r="AE23" s="44"/>
      <c r="AF23" s="44"/>
      <c r="AG23" s="44"/>
      <c r="AH23" s="44"/>
      <c r="AI23" s="44"/>
      <c r="AJ23" s="44"/>
      <c r="AK23" s="44"/>
    </row>
    <row r="24" spans="1:37" ht="15" customHeight="1" thickTop="1">
      <c r="A24" s="119">
        <v>2</v>
      </c>
      <c r="B24" s="343">
        <v>2.0009999999999999</v>
      </c>
      <c r="C24" s="343">
        <v>1.4E-2</v>
      </c>
      <c r="D24" s="361">
        <v>1.2021670999999999E-3</v>
      </c>
      <c r="E24" s="348">
        <v>2.4697736999999999E-4</v>
      </c>
      <c r="F24" s="374">
        <v>-4.1877479999999999E-5</v>
      </c>
      <c r="G24" s="48"/>
      <c r="H24" s="25"/>
      <c r="I24" s="25"/>
      <c r="J24" s="25"/>
      <c r="K24" s="31">
        <v>2</v>
      </c>
      <c r="L24" s="448"/>
      <c r="M24" s="289">
        <f t="array" ref="M24:O24">MMULT(M11:O11,D24:F26)</f>
        <v>1.6717111089361468E-3</v>
      </c>
      <c r="N24" s="290">
        <v>4.8396210655772733E-3</v>
      </c>
      <c r="O24" s="291">
        <v>-3.3629423250500592E-5</v>
      </c>
      <c r="P24" s="67">
        <f>MMULT(M24:O24,L14:L16)</f>
        <v>1.1085098831011624E-2</v>
      </c>
      <c r="Q24" s="67">
        <f>(C24+P24)^0.5</f>
        <v>0.1583827605233967</v>
      </c>
      <c r="U24" s="157" t="s">
        <v>55</v>
      </c>
      <c r="V24" s="439" t="s">
        <v>3</v>
      </c>
      <c r="W24" s="439"/>
      <c r="X24" s="439"/>
      <c r="Y24" s="439"/>
      <c r="Z24" s="439"/>
      <c r="AA24" s="439"/>
      <c r="AB24" s="439"/>
      <c r="AC24" s="440"/>
      <c r="AD24" s="44"/>
      <c r="AE24" s="46"/>
      <c r="AF24" s="46"/>
      <c r="AG24" s="46"/>
      <c r="AH24" s="46"/>
      <c r="AI24" s="46"/>
      <c r="AJ24" s="47"/>
      <c r="AK24" s="47"/>
    </row>
    <row r="25" spans="1:37" ht="15" customHeight="1">
      <c r="A25" s="119"/>
      <c r="B25" s="343"/>
      <c r="C25" s="343"/>
      <c r="D25" s="361">
        <v>2.4697736999999999E-4</v>
      </c>
      <c r="E25" s="348">
        <v>2.3583757E-3</v>
      </c>
      <c r="F25" s="374">
        <v>3.7777654999999999E-6</v>
      </c>
      <c r="G25" s="48"/>
      <c r="H25" s="25"/>
      <c r="I25" s="25"/>
      <c r="J25" s="25"/>
      <c r="K25" s="31">
        <v>1</v>
      </c>
      <c r="L25" s="448"/>
      <c r="M25" s="289">
        <f t="array" ref="M25:O25">MMULT(M11:O11,D28:F30)</f>
        <v>1.9489691603841175E-3</v>
      </c>
      <c r="N25" s="290">
        <v>5.7626512786989438E-3</v>
      </c>
      <c r="O25" s="291">
        <v>-3.835499515523062E-5</v>
      </c>
      <c r="P25" s="67">
        <f>MMULT(M25:O25,L14:L16)</f>
        <v>1.3158168440133332E-2</v>
      </c>
      <c r="Q25" s="67">
        <f>(C28+P25)^0.5</f>
        <v>0.17366107347397497</v>
      </c>
      <c r="U25" s="372" t="s">
        <v>84</v>
      </c>
      <c r="V25" s="435" t="s">
        <v>30</v>
      </c>
      <c r="W25" s="433"/>
      <c r="X25" s="433"/>
      <c r="Y25" s="433"/>
      <c r="Z25" s="433"/>
      <c r="AA25" s="433"/>
      <c r="AB25" s="433"/>
      <c r="AC25" s="434"/>
      <c r="AD25" s="44"/>
      <c r="AE25" s="46"/>
      <c r="AF25" s="46"/>
      <c r="AG25" s="46"/>
      <c r="AH25" s="46"/>
      <c r="AI25" s="46"/>
      <c r="AJ25" s="47"/>
      <c r="AK25" s="47"/>
    </row>
    <row r="26" spans="1:37" ht="15" customHeight="1">
      <c r="A26" s="119"/>
      <c r="B26" s="343"/>
      <c r="C26" s="343"/>
      <c r="D26" s="377">
        <v>-4.1877479999999999E-5</v>
      </c>
      <c r="E26" s="347">
        <v>3.7777654999999999E-6</v>
      </c>
      <c r="F26" s="373">
        <v>3.3072653E-6</v>
      </c>
      <c r="G26" s="48"/>
      <c r="H26" s="25"/>
      <c r="I26" s="25"/>
      <c r="J26" s="25"/>
      <c r="K26" s="31">
        <v>0.5</v>
      </c>
      <c r="L26" s="448"/>
      <c r="M26" s="289">
        <f t="array" ref="M26:O26">MMULT(M11:O11,D32:F34)</f>
        <v>2.2491959043295364E-3</v>
      </c>
      <c r="N26" s="290">
        <v>6.7753867812683222E-3</v>
      </c>
      <c r="O26" s="291">
        <v>-4.3119427854514769E-5</v>
      </c>
      <c r="P26" s="67">
        <f>MMULT(M26:O26,L14:L16)</f>
        <v>1.5428847358974174E-2</v>
      </c>
      <c r="Q26" s="67">
        <f>(C32+P26)^0.5</f>
        <v>0.18822552260247327</v>
      </c>
      <c r="U26" s="77"/>
      <c r="V26" s="433"/>
      <c r="W26" s="433"/>
      <c r="X26" s="433"/>
      <c r="Y26" s="433"/>
      <c r="Z26" s="433"/>
      <c r="AA26" s="433"/>
      <c r="AB26" s="433"/>
      <c r="AC26" s="434"/>
      <c r="AD26" s="44"/>
      <c r="AE26" s="46"/>
      <c r="AF26" s="46"/>
      <c r="AG26" s="46"/>
      <c r="AH26" s="46"/>
      <c r="AI26" s="46"/>
      <c r="AJ26" s="47"/>
      <c r="AK26" s="47"/>
    </row>
    <row r="27" spans="1:37" ht="15" customHeight="1" thickBot="1">
      <c r="A27" s="119"/>
      <c r="B27" s="343"/>
      <c r="C27" s="343"/>
      <c r="D27" s="358"/>
      <c r="E27" s="356"/>
      <c r="F27" s="351"/>
      <c r="G27" s="48"/>
      <c r="H27" s="25"/>
      <c r="I27" s="25"/>
      <c r="J27" s="25"/>
      <c r="K27" s="32">
        <v>0.2</v>
      </c>
      <c r="L27" s="449"/>
      <c r="M27" s="292">
        <f t="array" ref="M27:N27">MMULT(M11:N11,D36:E37)</f>
        <v>2.0569288504106438E-3</v>
      </c>
      <c r="N27" s="293">
        <v>8.2744367182422032E-3</v>
      </c>
      <c r="O27" s="294"/>
      <c r="P27" s="76">
        <f>MMULT(M27:N27,L14:L15)</f>
        <v>1.8166787737807298E-2</v>
      </c>
      <c r="Q27" s="76">
        <f>(C36+P27)^0.5</f>
        <v>0.2028960022716251</v>
      </c>
      <c r="U27" s="77"/>
      <c r="V27" s="433"/>
      <c r="W27" s="433"/>
      <c r="X27" s="433"/>
      <c r="Y27" s="433"/>
      <c r="Z27" s="433"/>
      <c r="AA27" s="433"/>
      <c r="AB27" s="433"/>
      <c r="AC27" s="434"/>
      <c r="AD27" s="44"/>
      <c r="AE27" s="46"/>
      <c r="AF27" s="46"/>
      <c r="AG27" s="46"/>
      <c r="AH27" s="46"/>
      <c r="AI27" s="46"/>
      <c r="AJ27" s="47"/>
      <c r="AK27" s="47"/>
    </row>
    <row r="28" spans="1:37" ht="15" customHeight="1" thickTop="1">
      <c r="A28" s="119">
        <v>1</v>
      </c>
      <c r="B28" s="343">
        <v>2.0009999999999999</v>
      </c>
      <c r="C28" s="343">
        <v>1.7000000000000001E-2</v>
      </c>
      <c r="D28" s="361">
        <v>1.3971576E-3</v>
      </c>
      <c r="E28" s="348">
        <v>2.9022807000000001E-4</v>
      </c>
      <c r="F28" s="374">
        <v>-4.9059361E-5</v>
      </c>
      <c r="G28" s="48"/>
      <c r="H28" s="25"/>
      <c r="I28" s="25"/>
      <c r="J28" s="25"/>
      <c r="K28" s="25"/>
      <c r="L28" s="25"/>
      <c r="M28" s="25"/>
      <c r="N28" s="25"/>
      <c r="O28" s="25"/>
      <c r="P28" s="25"/>
      <c r="Q28" s="25"/>
      <c r="U28" s="36"/>
      <c r="V28" s="435"/>
      <c r="W28" s="433"/>
      <c r="X28" s="433"/>
      <c r="Y28" s="433"/>
      <c r="Z28" s="433"/>
      <c r="AA28" s="433"/>
      <c r="AB28" s="433"/>
      <c r="AC28" s="434"/>
    </row>
    <row r="29" spans="1:37" ht="15" customHeight="1">
      <c r="A29" s="119"/>
      <c r="B29" s="343"/>
      <c r="C29" s="343"/>
      <c r="D29" s="361">
        <v>2.9022807000000001E-4</v>
      </c>
      <c r="E29" s="348">
        <v>2.8100896000000002E-3</v>
      </c>
      <c r="F29" s="374">
        <v>4.9561922999999997E-6</v>
      </c>
      <c r="G29" s="48"/>
      <c r="H29" s="25"/>
      <c r="I29" s="25"/>
      <c r="J29" s="25"/>
      <c r="K29" s="424" t="s">
        <v>49</v>
      </c>
      <c r="L29" s="424"/>
      <c r="M29" s="424"/>
      <c r="N29" s="424"/>
      <c r="O29" s="424"/>
      <c r="P29" s="424"/>
      <c r="Q29" s="424"/>
      <c r="U29" s="77"/>
      <c r="V29" s="433"/>
      <c r="W29" s="433"/>
      <c r="X29" s="433"/>
      <c r="Y29" s="433"/>
      <c r="Z29" s="433"/>
      <c r="AA29" s="433"/>
      <c r="AB29" s="433"/>
      <c r="AC29" s="434"/>
    </row>
    <row r="30" spans="1:37" ht="15" customHeight="1">
      <c r="A30" s="119"/>
      <c r="B30" s="343"/>
      <c r="C30" s="343"/>
      <c r="D30" s="377">
        <v>-4.9059361E-5</v>
      </c>
      <c r="E30" s="347">
        <v>4.9561922999999997E-6</v>
      </c>
      <c r="F30" s="373">
        <v>3.9071873999999997E-6</v>
      </c>
      <c r="G30" s="48"/>
      <c r="H30" s="25"/>
      <c r="I30" s="25"/>
      <c r="J30" s="25"/>
      <c r="K30" s="424"/>
      <c r="L30" s="424"/>
      <c r="M30" s="424"/>
      <c r="N30" s="424"/>
      <c r="O30" s="424"/>
      <c r="P30" s="424"/>
      <c r="Q30" s="424"/>
      <c r="U30" s="78"/>
      <c r="V30" s="433"/>
      <c r="W30" s="433"/>
      <c r="X30" s="433"/>
      <c r="Y30" s="433"/>
      <c r="Z30" s="433"/>
      <c r="AA30" s="433"/>
      <c r="AB30" s="433"/>
      <c r="AC30" s="434"/>
    </row>
    <row r="31" spans="1:37" ht="15" customHeight="1" thickBot="1">
      <c r="A31" s="119"/>
      <c r="B31" s="343"/>
      <c r="C31" s="343"/>
      <c r="D31" s="358"/>
      <c r="E31" s="356"/>
      <c r="F31" s="351"/>
      <c r="G31" s="48"/>
      <c r="H31" s="25"/>
      <c r="I31" s="25"/>
      <c r="J31" s="25"/>
      <c r="K31" s="424"/>
      <c r="L31" s="424"/>
      <c r="M31" s="424"/>
      <c r="N31" s="424"/>
      <c r="O31" s="424"/>
      <c r="P31" s="424"/>
      <c r="Q31" s="424"/>
      <c r="U31" s="79"/>
      <c r="V31" s="436"/>
      <c r="W31" s="436"/>
      <c r="X31" s="436"/>
      <c r="Y31" s="436"/>
      <c r="Z31" s="436"/>
      <c r="AA31" s="436"/>
      <c r="AB31" s="436"/>
      <c r="AC31" s="437"/>
    </row>
    <row r="32" spans="1:37" ht="15" customHeight="1" thickTop="1">
      <c r="A32" s="119">
        <v>0.5</v>
      </c>
      <c r="B32" s="343">
        <v>2.0009999999999999</v>
      </c>
      <c r="C32" s="343">
        <v>0.02</v>
      </c>
      <c r="D32" s="361">
        <v>1.6083922E-3</v>
      </c>
      <c r="E32" s="348">
        <v>3.3702230999999998E-4</v>
      </c>
      <c r="F32" s="374">
        <v>-5.6887459999999998E-5</v>
      </c>
      <c r="G32" s="48"/>
      <c r="H32" s="25"/>
      <c r="I32" s="25"/>
      <c r="J32" s="25"/>
      <c r="K32" s="424"/>
      <c r="L32" s="424"/>
      <c r="M32" s="424"/>
      <c r="N32" s="424"/>
      <c r="O32" s="424"/>
      <c r="P32" s="424"/>
      <c r="Q32" s="424"/>
    </row>
    <row r="33" spans="1:17" ht="15" customHeight="1">
      <c r="A33" s="119"/>
      <c r="B33" s="123"/>
      <c r="C33" s="343"/>
      <c r="D33" s="361">
        <v>3.3702230999999998E-4</v>
      </c>
      <c r="E33" s="348">
        <v>3.3060162999999998E-3</v>
      </c>
      <c r="F33" s="374">
        <v>6.4380858000000004E-6</v>
      </c>
      <c r="G33" s="48"/>
      <c r="H33" s="25"/>
      <c r="I33" s="25"/>
      <c r="J33" s="25"/>
      <c r="K33" s="424"/>
      <c r="L33" s="424"/>
      <c r="M33" s="424"/>
      <c r="N33" s="424"/>
      <c r="O33" s="424"/>
      <c r="P33" s="424"/>
      <c r="Q33" s="424"/>
    </row>
    <row r="34" spans="1:17" ht="15" customHeight="1">
      <c r="A34" s="119"/>
      <c r="B34" s="123"/>
      <c r="C34" s="343"/>
      <c r="D34" s="377">
        <v>-5.6887459999999998E-5</v>
      </c>
      <c r="E34" s="347">
        <v>6.4380858000000004E-6</v>
      </c>
      <c r="F34" s="373">
        <v>4.5683123000000001E-6</v>
      </c>
      <c r="G34" s="48"/>
      <c r="H34" s="25"/>
      <c r="I34" s="25"/>
      <c r="J34" s="25"/>
      <c r="K34" s="25"/>
      <c r="L34" s="25"/>
      <c r="M34" s="25"/>
      <c r="N34" s="25"/>
      <c r="O34" s="25"/>
      <c r="P34" s="25"/>
      <c r="Q34" s="25"/>
    </row>
    <row r="35" spans="1:17" ht="15" customHeight="1">
      <c r="A35" s="119"/>
      <c r="B35" s="123"/>
      <c r="C35" s="343"/>
      <c r="D35" s="358"/>
      <c r="E35" s="356"/>
      <c r="F35" s="351"/>
      <c r="G35" s="48"/>
      <c r="H35" s="25"/>
      <c r="I35" s="25"/>
      <c r="J35" s="25"/>
      <c r="K35" s="432" t="s">
        <v>97</v>
      </c>
      <c r="L35" s="424"/>
      <c r="M35" s="424"/>
      <c r="N35" s="424"/>
      <c r="O35" s="424"/>
      <c r="P35" s="424"/>
      <c r="Q35" s="424"/>
    </row>
    <row r="36" spans="1:17" ht="15" customHeight="1">
      <c r="A36" s="119">
        <v>0.2</v>
      </c>
      <c r="B36" s="343">
        <v>2</v>
      </c>
      <c r="C36" s="343">
        <v>2.3E-2</v>
      </c>
      <c r="D36" s="361">
        <v>1.0580887E-3</v>
      </c>
      <c r="E36" s="348">
        <v>5.1302992000000003E-4</v>
      </c>
      <c r="F36" s="346"/>
      <c r="G36" s="48"/>
      <c r="H36" s="25"/>
      <c r="I36" s="25"/>
      <c r="J36" s="25"/>
      <c r="K36" s="424"/>
      <c r="L36" s="424"/>
      <c r="M36" s="424"/>
      <c r="N36" s="424"/>
      <c r="O36" s="424"/>
      <c r="P36" s="424"/>
      <c r="Q36" s="424"/>
    </row>
    <row r="37" spans="1:17" ht="15" customHeight="1">
      <c r="A37" s="119"/>
      <c r="B37" s="119"/>
      <c r="C37" s="343"/>
      <c r="D37" s="361">
        <v>5.1302992000000003E-4</v>
      </c>
      <c r="E37" s="348">
        <v>3.9864575999999999E-3</v>
      </c>
      <c r="F37" s="346"/>
      <c r="G37" s="48"/>
      <c r="H37" s="25"/>
      <c r="I37" s="25"/>
      <c r="J37" s="25"/>
      <c r="K37" s="25"/>
      <c r="L37" s="25"/>
      <c r="M37" s="25"/>
      <c r="N37" s="25"/>
      <c r="O37" s="25"/>
      <c r="P37" s="25"/>
      <c r="Q37" s="25"/>
    </row>
    <row r="38" spans="1:17" ht="15" customHeight="1">
      <c r="A38" s="122"/>
      <c r="B38" s="122"/>
      <c r="C38" s="344"/>
      <c r="D38" s="362"/>
      <c r="E38" s="364"/>
      <c r="F38" s="363"/>
      <c r="G38" s="48"/>
      <c r="H38" s="25"/>
      <c r="I38" s="25"/>
      <c r="J38" s="25"/>
      <c r="K38" s="25"/>
      <c r="L38" s="25"/>
      <c r="M38" s="25"/>
      <c r="N38" s="25"/>
      <c r="O38" s="25"/>
      <c r="P38" s="25"/>
      <c r="Q38" s="25"/>
    </row>
    <row r="39" spans="1:17">
      <c r="K39" s="25"/>
      <c r="L39" s="25"/>
      <c r="M39" s="25"/>
      <c r="N39" s="25"/>
      <c r="O39" s="25"/>
      <c r="P39" s="25"/>
      <c r="Q39" s="25"/>
    </row>
    <row r="43" spans="1:17">
      <c r="A43" s="40" t="s">
        <v>0</v>
      </c>
      <c r="B43" s="106">
        <f>'Region 1'!B7</f>
        <v>88.5</v>
      </c>
      <c r="C43" s="102"/>
      <c r="D43" s="93"/>
      <c r="E43" s="42"/>
    </row>
    <row r="44" spans="1:17">
      <c r="A44" s="9" t="s">
        <v>30</v>
      </c>
      <c r="B44" s="106">
        <f>'Region 1'!B8</f>
        <v>27</v>
      </c>
      <c r="C44" s="102"/>
      <c r="D44" s="93"/>
      <c r="E44" s="42"/>
    </row>
    <row r="45" spans="1:17">
      <c r="B45" s="42"/>
      <c r="C45" s="102"/>
      <c r="D45" s="42"/>
      <c r="E45" s="42"/>
    </row>
    <row r="46" spans="1:17" ht="65.25">
      <c r="A46" s="113" t="s">
        <v>14</v>
      </c>
      <c r="B46" s="111" t="s">
        <v>59</v>
      </c>
      <c r="C46" s="114" t="s">
        <v>60</v>
      </c>
      <c r="D46" s="112" t="s">
        <v>61</v>
      </c>
      <c r="E46" s="111" t="s">
        <v>39</v>
      </c>
      <c r="F46" s="113" t="s">
        <v>40</v>
      </c>
      <c r="G46" s="111" t="s">
        <v>41</v>
      </c>
    </row>
    <row r="47" spans="1:17">
      <c r="A47" s="83">
        <v>50</v>
      </c>
      <c r="B47" s="94">
        <f>ROUND(((10^(V$15+(V$13*LOG($B$43))+(V$14*$B$44)))),3-LEN(INT(((10^(V$15+(V$13*LOG($B$43))+(V$14*$B$44)))))))</f>
        <v>8920</v>
      </c>
      <c r="C47" s="115">
        <f>ROUND((B47/10^(B8*Q20)),3-LEN(INT((B47/10^(B8*Q20)))))</f>
        <v>4200</v>
      </c>
      <c r="D47" s="94">
        <f>ROUND((B47*10^(B8*Q20)),3-LEN(INT((B47*10^(B8*Q20)))))</f>
        <v>19000</v>
      </c>
      <c r="E47" s="95">
        <f t="shared" ref="E47:E54" si="0">100*((10^-Q20)-1)</f>
        <v>-31.396732582607068</v>
      </c>
      <c r="F47" s="84">
        <f t="shared" ref="F47:F54" si="1">100*((10^Q20)-1)</f>
        <v>45.765651935474835</v>
      </c>
      <c r="G47" s="85">
        <f t="shared" ref="G47:G54" si="2">100*(10^(LN(10)*Q20^2)-1)^0.5</f>
        <v>39.061188719365738</v>
      </c>
    </row>
    <row r="48" spans="1:17">
      <c r="A48" s="86">
        <v>20</v>
      </c>
      <c r="B48" s="96">
        <f>ROUND(((10^(W$15+(W$13*LOG($B$43))+(W$14*$B$44)))),3-LEN(INT(((10^(W$15+(W$13*LOG($B$43))+(W$14*$B$44)))))))</f>
        <v>13900</v>
      </c>
      <c r="C48" s="116">
        <f>ROUND((B48/10^(B12*Q21)),3-LEN(INT((B48/10^(B9*Q21)))))</f>
        <v>7500</v>
      </c>
      <c r="D48" s="96">
        <f>ROUND((B48*10^(B12*Q21)),3-LEN(INT((B48*10^(B12*Q21)))))</f>
        <v>25900</v>
      </c>
      <c r="E48" s="97">
        <f t="shared" si="0"/>
        <v>-26.716814448691196</v>
      </c>
      <c r="F48" s="87">
        <f t="shared" si="1"/>
        <v>36.456950182638501</v>
      </c>
      <c r="G48" s="88">
        <f t="shared" si="2"/>
        <v>31.850073282354952</v>
      </c>
    </row>
    <row r="49" spans="1:7">
      <c r="A49" s="86">
        <v>10</v>
      </c>
      <c r="B49" s="96">
        <f>ROUND(((10^(X$15+(X$13*LOG($B$43))+(X$14*$B$44)))),3-LEN(INT(((10^(X$15+(X$13*LOG($B$43))+(X$14*$B$44)))))))</f>
        <v>17900</v>
      </c>
      <c r="C49" s="116">
        <f>ROUND((B49/10^(B16*Q22)),3-LEN(INT((B49/10^(B10*Q22)))))</f>
        <v>9700</v>
      </c>
      <c r="D49" s="96">
        <f>ROUND((B49*10^(B16*Q22)),3-LEN(INT((B49*10^(B10*Q22)))))</f>
        <v>33000</v>
      </c>
      <c r="E49" s="97">
        <f t="shared" si="0"/>
        <v>-26.350794886145103</v>
      </c>
      <c r="F49" s="87">
        <f t="shared" si="1"/>
        <v>35.778790613434587</v>
      </c>
      <c r="G49" s="88">
        <f t="shared" si="2"/>
        <v>31.315132571789761</v>
      </c>
    </row>
    <row r="50" spans="1:7">
      <c r="A50" s="86">
        <v>4</v>
      </c>
      <c r="B50" s="96">
        <f>ROUND(((10^(Y$15+(Y$13*LOG($B$43))+(Y$14*$B$44)))),3-LEN(INT(((10^(Y$15+(Y$13*LOG($B$43))+(Y$14*$B$44)))))))</f>
        <v>23300</v>
      </c>
      <c r="C50" s="116">
        <f>ROUND((B50/10^(B20*Q23)),3-LEN(INT((B50/10^(B11*Q23)))))</f>
        <v>11900</v>
      </c>
      <c r="D50" s="96">
        <f>ROUND((B50*10^(B20*Q23)),3-LEN(INT((B50*10^(B11*Q23)))))</f>
        <v>45700</v>
      </c>
      <c r="E50" s="97">
        <f t="shared" si="0"/>
        <v>-28.560868308946532</v>
      </c>
      <c r="F50" s="87">
        <f t="shared" si="1"/>
        <v>39.979304945168145</v>
      </c>
      <c r="G50" s="88">
        <f t="shared" si="2"/>
        <v>34.606313793552054</v>
      </c>
    </row>
    <row r="51" spans="1:7">
      <c r="A51" s="86">
        <v>2</v>
      </c>
      <c r="B51" s="96">
        <f>ROUND(((10^(Z$15+(Z$13*LOG($B$43))+(Z$14*$B$44)))),3-LEN(INT(((10^(Z$15+(Z$13*LOG($B$43))+(Z$14*$B$44)))))))</f>
        <v>27500</v>
      </c>
      <c r="C51" s="116">
        <f>ROUND((B51/10^(B24*Q24)),3-LEN(INT((B51/10^(B12*Q24)))))</f>
        <v>13300</v>
      </c>
      <c r="D51" s="96">
        <f>ROUND((B51*10^(B24*Q24)),3-LEN(INT((B51*10^(B12*Q24)))))</f>
        <v>57100</v>
      </c>
      <c r="E51" s="97">
        <f t="shared" si="0"/>
        <v>-30.558796436909208</v>
      </c>
      <c r="F51" s="87">
        <f t="shared" si="1"/>
        <v>44.006720605216778</v>
      </c>
      <c r="G51" s="88">
        <f t="shared" si="2"/>
        <v>37.715837879335638</v>
      </c>
    </row>
    <row r="52" spans="1:7">
      <c r="A52" s="86">
        <v>1</v>
      </c>
      <c r="B52" s="96">
        <f>ROUND(((10^(AA$15+(AA$13*LOG($B$43))+(AA$14*$B$44)))),3-LEN(INT(((10^(AA$15+(AA$13*LOG($B$43))+(AA$14*$B$44)))))))</f>
        <v>32100</v>
      </c>
      <c r="C52" s="116">
        <f>ROUND((B52/10^(B28*Q25)),3-LEN(INT((B52/10^(B13*Q25)))))</f>
        <v>14400</v>
      </c>
      <c r="D52" s="96">
        <f>ROUND((B52*10^(B28*Q25)),3-LEN(INT((B52*10^(B13*Q25)))))</f>
        <v>71400</v>
      </c>
      <c r="E52" s="97">
        <f t="shared" si="0"/>
        <v>-32.959240378881525</v>
      </c>
      <c r="F52" s="87">
        <f t="shared" si="1"/>
        <v>49.162987658778043</v>
      </c>
      <c r="G52" s="88">
        <f t="shared" si="2"/>
        <v>41.639919316660851</v>
      </c>
    </row>
    <row r="53" spans="1:7">
      <c r="A53" s="86">
        <v>0.5</v>
      </c>
      <c r="B53" s="96">
        <f>ROUND(((10^(AB$15+(AB$13*LOG($B$43))+(AB$14*$B$44)))),3-LEN(INT(((10^(AB$15+(AB$13*LOG($B$43))+(AB$14*$B$44)))))))</f>
        <v>37100</v>
      </c>
      <c r="C53" s="116">
        <f>ROUND((B53/10^(B32*Q26)),3-LEN(INT((B53/10^(B14*Q26)))))</f>
        <v>15600</v>
      </c>
      <c r="D53" s="96">
        <f>ROUND((B53*10^(B32*Q26)),3-LEN(INT((B53*10^(B14*Q26)))))</f>
        <v>88300</v>
      </c>
      <c r="E53" s="97">
        <f t="shared" si="0"/>
        <v>-35.170230513305576</v>
      </c>
      <c r="F53" s="87">
        <f t="shared" si="1"/>
        <v>54.250124274348785</v>
      </c>
      <c r="G53" s="88">
        <f t="shared" si="2"/>
        <v>45.457739164934743</v>
      </c>
    </row>
    <row r="54" spans="1:7">
      <c r="A54" s="89">
        <v>0.2</v>
      </c>
      <c r="B54" s="98">
        <f>ROUND(((10^(AC$15+(AC$13*LOG($B$43))+(AC$14*$B$44)))),3-LEN(INT(((10^(AC$15+(AC$13*LOG($B$43))+(AC$14*$B$44)))))))</f>
        <v>40500</v>
      </c>
      <c r="C54" s="117">
        <f>ROUND((B54/10^(B36*Q27)),3-LEN(INT((B54/10^(B15*Q27)))))</f>
        <v>15900</v>
      </c>
      <c r="D54" s="98">
        <f>ROUND((B54*10^(B36*Q27)),3-LEN(INT((B54*10^(B15*Q27)))))</f>
        <v>103100</v>
      </c>
      <c r="E54" s="99">
        <f t="shared" si="0"/>
        <v>-37.323606613653759</v>
      </c>
      <c r="F54" s="90">
        <f t="shared" si="1"/>
        <v>59.549703799300822</v>
      </c>
      <c r="G54" s="91">
        <f t="shared" si="2"/>
        <v>49.387556334989483</v>
      </c>
    </row>
  </sheetData>
  <sheetProtection password="E44E" sheet="1" objects="1" scenarios="1" selectLockedCells="1"/>
  <mergeCells count="16">
    <mergeCell ref="V23:AC23"/>
    <mergeCell ref="V24:AC24"/>
    <mergeCell ref="V25:AC25"/>
    <mergeCell ref="V26:AC26"/>
    <mergeCell ref="D7:F7"/>
    <mergeCell ref="M9:O9"/>
    <mergeCell ref="K13:L13"/>
    <mergeCell ref="M19:O19"/>
    <mergeCell ref="L20:L27"/>
    <mergeCell ref="K35:Q36"/>
    <mergeCell ref="V27:AC27"/>
    <mergeCell ref="K29:Q33"/>
    <mergeCell ref="V28:AC28"/>
    <mergeCell ref="V29:AC29"/>
    <mergeCell ref="V30:AC30"/>
    <mergeCell ref="V31:AC3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4"/>
  <sheetViews>
    <sheetView workbookViewId="0">
      <selection activeCell="B45" sqref="B45"/>
    </sheetView>
  </sheetViews>
  <sheetFormatPr defaultColWidth="8.85546875" defaultRowHeight="12.75"/>
  <cols>
    <col min="1" max="1" width="35" style="37" customWidth="1"/>
    <col min="2" max="2" width="13.42578125" style="37" customWidth="1"/>
    <col min="3" max="3" width="20.7109375" style="37" customWidth="1"/>
    <col min="4" max="4" width="13.42578125" style="37" customWidth="1"/>
    <col min="5" max="5" width="9.42578125" style="37" customWidth="1"/>
    <col min="6" max="6" width="10.28515625" style="37" customWidth="1"/>
    <col min="7" max="7" width="9.42578125" style="37" customWidth="1"/>
    <col min="8" max="10" width="8.85546875" style="37"/>
    <col min="11" max="11" width="27.7109375" style="37" bestFit="1" customWidth="1"/>
    <col min="12" max="12" width="8.85546875" style="37"/>
    <col min="13" max="15" width="35.7109375" style="37" customWidth="1"/>
    <col min="16" max="20" width="8.85546875" style="37"/>
    <col min="21" max="21" width="34.7109375" style="38" customWidth="1"/>
    <col min="22" max="29" width="8.7109375" style="37" customWidth="1"/>
    <col min="30" max="35" width="8.85546875" style="37"/>
    <col min="36" max="37" width="8.5703125" style="37" bestFit="1" customWidth="1"/>
    <col min="38" max="40" width="8.85546875" style="37"/>
    <col min="41" max="41" width="14.85546875" style="37" customWidth="1"/>
    <col min="42" max="16384" width="8.85546875" style="37"/>
  </cols>
  <sheetData>
    <row r="1" spans="1:37">
      <c r="A1" s="39" t="s">
        <v>85</v>
      </c>
      <c r="U1" s="43"/>
      <c r="V1" s="44"/>
      <c r="W1" s="44"/>
      <c r="X1" s="44"/>
      <c r="Y1" s="44"/>
      <c r="Z1" s="44"/>
      <c r="AA1" s="45"/>
      <c r="AB1" s="44"/>
      <c r="AC1" s="44"/>
      <c r="AD1" s="44"/>
      <c r="AE1" s="46"/>
      <c r="AF1" s="46"/>
      <c r="AG1" s="46"/>
      <c r="AH1" s="46"/>
      <c r="AI1" s="46"/>
      <c r="AJ1" s="47"/>
      <c r="AK1" s="47"/>
    </row>
    <row r="2" spans="1:37">
      <c r="U2" s="43"/>
      <c r="V2" s="44"/>
      <c r="W2" s="44"/>
      <c r="X2" s="44"/>
      <c r="Y2" s="44"/>
      <c r="Z2" s="44"/>
      <c r="AA2" s="45"/>
      <c r="AB2" s="44"/>
      <c r="AC2" s="44"/>
      <c r="AD2" s="44"/>
      <c r="AE2" s="46"/>
      <c r="AF2" s="46"/>
      <c r="AG2" s="46"/>
      <c r="AH2" s="46"/>
      <c r="AI2" s="46"/>
      <c r="AJ2" s="47"/>
      <c r="AK2" s="47"/>
    </row>
    <row r="3" spans="1:37">
      <c r="U3" s="43"/>
      <c r="V3" s="44"/>
      <c r="W3" s="44"/>
      <c r="X3" s="44"/>
      <c r="Y3" s="44"/>
      <c r="Z3" s="44"/>
      <c r="AA3" s="45"/>
      <c r="AB3" s="44"/>
      <c r="AC3" s="44"/>
      <c r="AD3" s="44"/>
      <c r="AE3" s="46"/>
      <c r="AF3" s="46"/>
      <c r="AG3" s="46"/>
      <c r="AH3" s="46"/>
      <c r="AI3" s="46"/>
      <c r="AJ3" s="47"/>
      <c r="AK3" s="47"/>
    </row>
    <row r="4" spans="1:37">
      <c r="U4" s="43"/>
      <c r="V4" s="44"/>
      <c r="W4" s="44"/>
      <c r="X4" s="44"/>
      <c r="Y4" s="44"/>
      <c r="Z4" s="44"/>
      <c r="AA4" s="45"/>
      <c r="AB4" s="44"/>
      <c r="AC4" s="44"/>
      <c r="AD4" s="44"/>
      <c r="AE4" s="46"/>
      <c r="AF4" s="46"/>
      <c r="AG4" s="46"/>
      <c r="AH4" s="46"/>
      <c r="AI4" s="46"/>
      <c r="AJ4" s="47"/>
      <c r="AK4" s="47"/>
    </row>
    <row r="5" spans="1:37">
      <c r="A5" s="39" t="s">
        <v>35</v>
      </c>
      <c r="U5" s="43"/>
      <c r="V5" s="44"/>
      <c r="W5" s="44"/>
      <c r="X5" s="44"/>
      <c r="Y5" s="44"/>
      <c r="Z5" s="44"/>
      <c r="AA5" s="45"/>
      <c r="AB5" s="44"/>
      <c r="AC5" s="44"/>
      <c r="AD5" s="44"/>
      <c r="AE5" s="44"/>
      <c r="AF5" s="44"/>
      <c r="AG5" s="44"/>
      <c r="AH5" s="44"/>
      <c r="AI5" s="44"/>
      <c r="AJ5" s="44"/>
      <c r="AK5" s="44"/>
    </row>
    <row r="6" spans="1:37">
      <c r="U6" s="43"/>
      <c r="V6" s="44"/>
      <c r="W6" s="44"/>
      <c r="X6" s="44"/>
      <c r="Y6" s="44"/>
      <c r="Z6" s="44"/>
      <c r="AA6" s="45"/>
      <c r="AB6" s="44"/>
      <c r="AC6" s="44"/>
      <c r="AD6" s="44"/>
      <c r="AE6" s="44"/>
      <c r="AF6" s="44"/>
      <c r="AG6" s="44"/>
      <c r="AH6" s="44"/>
      <c r="AI6" s="44"/>
      <c r="AJ6" s="44"/>
      <c r="AK6" s="44"/>
    </row>
    <row r="7" spans="1:37" ht="45" customHeight="1">
      <c r="A7" s="104" t="s">
        <v>14</v>
      </c>
      <c r="B7" s="103" t="s">
        <v>96</v>
      </c>
      <c r="C7" s="328" t="s">
        <v>83</v>
      </c>
      <c r="D7" s="441" t="s">
        <v>32</v>
      </c>
      <c r="E7" s="441"/>
      <c r="F7" s="441"/>
      <c r="G7" s="45"/>
      <c r="H7" s="44"/>
      <c r="I7" s="44"/>
      <c r="J7" s="44"/>
      <c r="K7" s="44"/>
      <c r="L7" s="44"/>
      <c r="M7" s="44"/>
      <c r="N7" s="44"/>
      <c r="O7" s="44"/>
      <c r="P7" s="44"/>
      <c r="Q7" s="44"/>
      <c r="AD7" s="44"/>
      <c r="AE7" s="44"/>
      <c r="AF7" s="44"/>
      <c r="AG7" s="44"/>
      <c r="AH7" s="44"/>
      <c r="AI7" s="44"/>
      <c r="AJ7" s="44"/>
      <c r="AK7" s="44"/>
    </row>
    <row r="8" spans="1:37" ht="15" customHeight="1" thickBot="1">
      <c r="A8" s="118">
        <v>50</v>
      </c>
      <c r="B8" s="118">
        <v>1.9710000000000001</v>
      </c>
      <c r="C8" s="401">
        <v>0.02</v>
      </c>
      <c r="D8" s="359">
        <v>1.5099410000000001E-3</v>
      </c>
      <c r="E8" s="370">
        <v>-6.1916724000000002E-4</v>
      </c>
      <c r="F8" s="375">
        <v>-1.7857332E-5</v>
      </c>
      <c r="G8" s="48"/>
      <c r="H8" s="25"/>
      <c r="I8" s="25"/>
      <c r="J8" s="25"/>
      <c r="K8" s="25"/>
      <c r="L8" s="25"/>
      <c r="M8" s="25"/>
      <c r="N8" s="25"/>
      <c r="O8" s="25"/>
      <c r="P8" s="25"/>
      <c r="Q8" s="25"/>
      <c r="AD8" s="44"/>
      <c r="AE8" s="44"/>
      <c r="AF8" s="44"/>
      <c r="AG8" s="44"/>
      <c r="AH8" s="44"/>
      <c r="AI8" s="44"/>
      <c r="AJ8" s="44"/>
      <c r="AK8" s="44"/>
    </row>
    <row r="9" spans="1:37" ht="15" customHeight="1" thickTop="1" thickBot="1">
      <c r="A9" s="119"/>
      <c r="B9" s="119"/>
      <c r="C9" s="343"/>
      <c r="D9" s="361">
        <v>-6.1916724000000002E-4</v>
      </c>
      <c r="E9" s="348">
        <v>3.5775177000000002E-4</v>
      </c>
      <c r="F9" s="374">
        <v>3.5349688999999999E-6</v>
      </c>
      <c r="G9" s="48"/>
      <c r="H9" s="25"/>
      <c r="I9" s="25"/>
      <c r="J9" s="25"/>
      <c r="K9" s="25"/>
      <c r="L9" s="25"/>
      <c r="M9" s="442" t="s">
        <v>43</v>
      </c>
      <c r="N9" s="443"/>
      <c r="O9" s="444"/>
      <c r="P9" s="25"/>
      <c r="Q9" s="25"/>
      <c r="U9" s="49" t="s">
        <v>34</v>
      </c>
      <c r="V9" s="44"/>
      <c r="W9" s="44"/>
      <c r="X9" s="44"/>
      <c r="Y9" s="44"/>
      <c r="Z9" s="44"/>
      <c r="AA9" s="44"/>
      <c r="AB9" s="44"/>
      <c r="AC9" s="44"/>
      <c r="AD9" s="44"/>
      <c r="AE9" s="44"/>
      <c r="AF9" s="44"/>
      <c r="AG9" s="44"/>
      <c r="AH9" s="44"/>
      <c r="AI9" s="44"/>
      <c r="AJ9" s="44"/>
      <c r="AK9" s="44"/>
    </row>
    <row r="10" spans="1:37" ht="15" customHeight="1" thickTop="1">
      <c r="A10" s="119"/>
      <c r="B10" s="119"/>
      <c r="C10" s="343"/>
      <c r="D10" s="377">
        <v>-1.7857332E-5</v>
      </c>
      <c r="E10" s="347">
        <v>3.5349688999999999E-6</v>
      </c>
      <c r="F10" s="373">
        <v>1.311874E-6</v>
      </c>
      <c r="G10" s="48"/>
      <c r="H10" s="25"/>
      <c r="I10" s="25"/>
      <c r="J10" s="25"/>
      <c r="K10" s="25"/>
      <c r="L10" s="25"/>
      <c r="M10" s="26"/>
      <c r="N10" s="24" t="s">
        <v>54</v>
      </c>
      <c r="O10" s="397" t="s">
        <v>84</v>
      </c>
      <c r="P10" s="25"/>
      <c r="Q10" s="25"/>
      <c r="U10" s="49"/>
      <c r="V10" s="44"/>
      <c r="W10" s="44"/>
      <c r="X10" s="44"/>
      <c r="Y10" s="44"/>
      <c r="Z10" s="44"/>
      <c r="AA10" s="44"/>
      <c r="AB10" s="44"/>
      <c r="AC10" s="44"/>
      <c r="AD10" s="44"/>
      <c r="AE10" s="44"/>
      <c r="AF10" s="44"/>
      <c r="AG10" s="44"/>
      <c r="AH10" s="44"/>
      <c r="AI10" s="44"/>
      <c r="AJ10" s="44"/>
      <c r="AK10" s="44"/>
    </row>
    <row r="11" spans="1:37" ht="15" customHeight="1" thickBot="1">
      <c r="A11" s="119"/>
      <c r="B11" s="119"/>
      <c r="C11" s="343"/>
      <c r="D11" s="379"/>
      <c r="E11" s="389"/>
      <c r="F11" s="380"/>
      <c r="G11" s="48"/>
      <c r="H11" s="25"/>
      <c r="I11" s="25"/>
      <c r="J11" s="25"/>
      <c r="K11" s="25"/>
      <c r="L11" s="25"/>
      <c r="M11" s="27">
        <v>1</v>
      </c>
      <c r="N11" s="24">
        <f>LOG($B$43)</f>
        <v>1.9469432706978254</v>
      </c>
      <c r="O11" s="24">
        <f>$B$44/100</f>
        <v>0.27</v>
      </c>
      <c r="P11" s="25"/>
      <c r="Q11" s="25"/>
      <c r="U11" s="43"/>
      <c r="V11" s="44"/>
      <c r="W11" s="44"/>
      <c r="X11" s="44"/>
      <c r="Y11" s="44"/>
      <c r="Z11" s="44"/>
      <c r="AA11" s="44"/>
      <c r="AB11" s="44"/>
      <c r="AC11" s="44"/>
      <c r="AD11" s="44"/>
      <c r="AE11" s="44"/>
      <c r="AF11" s="44"/>
      <c r="AG11" s="44"/>
      <c r="AH11" s="44"/>
      <c r="AI11" s="44"/>
      <c r="AJ11" s="44"/>
      <c r="AK11" s="44"/>
    </row>
    <row r="12" spans="1:37" ht="15" customHeight="1" thickTop="1" thickBot="1">
      <c r="A12" s="119">
        <v>20</v>
      </c>
      <c r="B12" s="119">
        <v>1.9710000000000001</v>
      </c>
      <c r="C12" s="395">
        <v>1.7000000000000001E-2</v>
      </c>
      <c r="D12" s="361">
        <v>1.4906533999999999E-3</v>
      </c>
      <c r="E12" s="348">
        <v>-5.8986418999999995E-4</v>
      </c>
      <c r="F12" s="374">
        <v>-1.6945886000000002E-5</v>
      </c>
      <c r="G12" s="48"/>
      <c r="H12" s="25"/>
      <c r="I12" s="25"/>
      <c r="J12" s="25"/>
      <c r="K12" s="25"/>
      <c r="L12" s="28"/>
      <c r="M12" s="25"/>
      <c r="N12" s="25"/>
      <c r="O12" s="25"/>
      <c r="P12" s="25"/>
      <c r="Q12" s="25"/>
      <c r="U12" s="43"/>
      <c r="V12" s="2" t="s">
        <v>15</v>
      </c>
      <c r="W12" s="2" t="s">
        <v>16</v>
      </c>
      <c r="X12" s="2" t="s">
        <v>17</v>
      </c>
      <c r="Y12" s="2" t="s">
        <v>18</v>
      </c>
      <c r="Z12" s="2" t="s">
        <v>19</v>
      </c>
      <c r="AA12" s="2" t="s">
        <v>20</v>
      </c>
      <c r="AB12" s="2" t="s">
        <v>21</v>
      </c>
      <c r="AC12" s="2" t="s">
        <v>22</v>
      </c>
      <c r="AD12" s="44"/>
      <c r="AE12" s="44"/>
      <c r="AF12" s="44"/>
      <c r="AG12" s="44"/>
      <c r="AH12" s="44"/>
      <c r="AI12" s="44"/>
      <c r="AJ12" s="44"/>
      <c r="AK12" s="44"/>
    </row>
    <row r="13" spans="1:37" ht="15" customHeight="1" thickTop="1" thickBot="1">
      <c r="A13" s="119"/>
      <c r="B13" s="119"/>
      <c r="C13" s="343"/>
      <c r="D13" s="361">
        <v>-5.8986418999999995E-4</v>
      </c>
      <c r="E13" s="348">
        <v>3.3280336999999999E-4</v>
      </c>
      <c r="F13" s="374">
        <v>3.3871784999999999E-6</v>
      </c>
      <c r="G13" s="48"/>
      <c r="H13" s="25"/>
      <c r="I13" s="25"/>
      <c r="J13" s="25"/>
      <c r="K13" s="442" t="s">
        <v>44</v>
      </c>
      <c r="L13" s="445"/>
      <c r="M13" s="25" t="s">
        <v>45</v>
      </c>
      <c r="N13" s="25"/>
      <c r="O13" s="25"/>
      <c r="P13" s="25"/>
      <c r="Q13" s="25"/>
      <c r="U13" s="33" t="s">
        <v>55</v>
      </c>
      <c r="V13" s="378">
        <v>0.57350000000000001</v>
      </c>
      <c r="W13" s="365">
        <v>0.5605</v>
      </c>
      <c r="X13" s="371">
        <v>0.55389999999999995</v>
      </c>
      <c r="Y13" s="369">
        <v>0.54700000000000004</v>
      </c>
      <c r="Z13" s="376">
        <v>0.54279999999999995</v>
      </c>
      <c r="AA13" s="367">
        <v>0.53859999999999997</v>
      </c>
      <c r="AB13" s="366">
        <v>0.53510000000000002</v>
      </c>
      <c r="AC13" s="368">
        <v>0.53049999999999997</v>
      </c>
      <c r="AD13" s="44"/>
      <c r="AE13" s="44"/>
      <c r="AF13" s="44"/>
      <c r="AG13" s="44"/>
      <c r="AH13" s="44"/>
      <c r="AI13" s="44"/>
      <c r="AJ13" s="44"/>
      <c r="AK13" s="44"/>
    </row>
    <row r="14" spans="1:37" ht="15" customHeight="1" thickTop="1" thickBot="1">
      <c r="A14" s="119"/>
      <c r="B14" s="119"/>
      <c r="C14" s="343"/>
      <c r="D14" s="377">
        <v>-1.6945886000000002E-5</v>
      </c>
      <c r="E14" s="347">
        <v>3.3871784999999999E-6</v>
      </c>
      <c r="F14" s="373">
        <v>1.2651352999999999E-6</v>
      </c>
      <c r="G14" s="48"/>
      <c r="H14" s="25"/>
      <c r="I14" s="25"/>
      <c r="J14" s="25"/>
      <c r="K14" s="26"/>
      <c r="L14" s="29">
        <v>1</v>
      </c>
      <c r="M14" s="25"/>
      <c r="N14" s="25"/>
      <c r="O14" s="25"/>
      <c r="P14" s="25"/>
      <c r="Q14" s="25"/>
      <c r="U14" s="34" t="s">
        <v>84</v>
      </c>
      <c r="V14" s="10">
        <v>1.01E-2</v>
      </c>
      <c r="W14" s="11">
        <v>7.4000000000000003E-3</v>
      </c>
      <c r="X14" s="12">
        <v>6.0000000000000001E-3</v>
      </c>
      <c r="Y14" s="13">
        <v>4.5999999999999999E-3</v>
      </c>
      <c r="Z14" s="14">
        <v>3.7000000000000002E-3</v>
      </c>
      <c r="AA14" s="15">
        <v>2.8E-3</v>
      </c>
      <c r="AB14" s="16">
        <v>2.0999999999999999E-3</v>
      </c>
      <c r="AC14" s="17">
        <v>1.1000000000000001E-3</v>
      </c>
      <c r="AD14" s="44"/>
      <c r="AE14" s="44"/>
      <c r="AF14" s="44"/>
      <c r="AG14" s="44"/>
      <c r="AH14" s="44"/>
      <c r="AI14" s="44"/>
      <c r="AJ14" s="44"/>
      <c r="AK14" s="44"/>
    </row>
    <row r="15" spans="1:37" ht="15" customHeight="1" thickTop="1" thickBot="1">
      <c r="A15" s="119"/>
      <c r="B15" s="119"/>
      <c r="C15" s="343"/>
      <c r="D15" s="358"/>
      <c r="E15" s="356"/>
      <c r="F15" s="351"/>
      <c r="G15" s="48"/>
      <c r="H15" s="25"/>
      <c r="I15" s="25"/>
      <c r="J15" s="25"/>
      <c r="K15" s="24" t="s">
        <v>54</v>
      </c>
      <c r="L15" s="24">
        <f>LOG($B$43)</f>
        <v>1.9469432706978254</v>
      </c>
      <c r="M15" s="25"/>
      <c r="N15" s="25"/>
      <c r="O15" s="25"/>
      <c r="P15" s="25"/>
      <c r="Q15" s="25"/>
      <c r="U15" s="34" t="s">
        <v>33</v>
      </c>
      <c r="V15" s="10">
        <v>2.2972999999999999</v>
      </c>
      <c r="W15" s="11">
        <v>2.5550999999999999</v>
      </c>
      <c r="X15" s="12">
        <v>2.6848999999999998</v>
      </c>
      <c r="Y15" s="13">
        <v>2.8172999999999999</v>
      </c>
      <c r="Z15" s="14">
        <v>2.8997999999999999</v>
      </c>
      <c r="AA15" s="15">
        <v>2.9735999999999998</v>
      </c>
      <c r="AB15" s="16">
        <v>3.0398999999999998</v>
      </c>
      <c r="AC15" s="17">
        <v>3.1200999999999999</v>
      </c>
      <c r="AD15" s="44"/>
      <c r="AE15" s="44"/>
      <c r="AF15" s="44"/>
      <c r="AG15" s="44"/>
      <c r="AH15" s="44"/>
      <c r="AI15" s="44"/>
      <c r="AJ15" s="44"/>
      <c r="AK15" s="44"/>
    </row>
    <row r="16" spans="1:37" ht="15" customHeight="1" thickTop="1" thickBot="1">
      <c r="A16" s="119">
        <v>10</v>
      </c>
      <c r="B16" s="119">
        <v>1.9710000000000001</v>
      </c>
      <c r="C16" s="395">
        <v>1.6E-2</v>
      </c>
      <c r="D16" s="361">
        <v>1.5850262999999999E-3</v>
      </c>
      <c r="E16" s="348">
        <v>-6.1852903999999999E-4</v>
      </c>
      <c r="F16" s="374">
        <v>-1.7779592999999999E-5</v>
      </c>
      <c r="G16" s="48"/>
      <c r="H16" s="25"/>
      <c r="I16" s="25"/>
      <c r="J16" s="25"/>
      <c r="K16" s="397" t="s">
        <v>84</v>
      </c>
      <c r="L16" s="24">
        <f>$B$44/100</f>
        <v>0.27</v>
      </c>
      <c r="M16" s="25"/>
      <c r="N16" s="25"/>
      <c r="O16" s="25"/>
      <c r="P16" s="25"/>
      <c r="Q16" s="25"/>
      <c r="U16" s="34"/>
      <c r="V16" s="50"/>
      <c r="W16" s="51"/>
      <c r="X16" s="52"/>
      <c r="Y16" s="53"/>
      <c r="Z16" s="54"/>
      <c r="AA16" s="55"/>
      <c r="AB16" s="56"/>
      <c r="AC16" s="57"/>
      <c r="AD16" s="44"/>
      <c r="AE16" s="44"/>
      <c r="AF16" s="44"/>
      <c r="AG16" s="44"/>
      <c r="AH16" s="44"/>
      <c r="AI16" s="44"/>
      <c r="AJ16" s="44"/>
      <c r="AK16" s="44"/>
    </row>
    <row r="17" spans="1:37" ht="15" customHeight="1" thickTop="1" thickBot="1">
      <c r="A17" s="119"/>
      <c r="B17" s="119"/>
      <c r="C17" s="343"/>
      <c r="D17" s="361">
        <v>-6.1852903999999999E-4</v>
      </c>
      <c r="E17" s="348">
        <v>3.4489208999999998E-4</v>
      </c>
      <c r="F17" s="374">
        <v>3.5396801E-6</v>
      </c>
      <c r="G17" s="48"/>
      <c r="H17" s="25"/>
      <c r="I17" s="25"/>
      <c r="J17" s="25"/>
      <c r="K17" s="25"/>
      <c r="L17" s="25"/>
      <c r="M17" s="25"/>
      <c r="N17" s="25"/>
      <c r="O17" s="25"/>
      <c r="P17" s="25"/>
      <c r="Q17" s="25"/>
      <c r="U17" s="34"/>
      <c r="V17" s="50"/>
      <c r="W17" s="51"/>
      <c r="X17" s="52"/>
      <c r="Y17" s="53"/>
      <c r="Z17" s="54"/>
      <c r="AA17" s="55"/>
      <c r="AB17" s="56"/>
      <c r="AC17" s="57"/>
      <c r="AD17" s="44"/>
      <c r="AE17" s="44"/>
      <c r="AF17" s="44"/>
      <c r="AG17" s="44"/>
      <c r="AH17" s="44"/>
      <c r="AI17" s="44"/>
      <c r="AJ17" s="44"/>
      <c r="AK17" s="44"/>
    </row>
    <row r="18" spans="1:37" ht="15" customHeight="1" thickTop="1" thickBot="1">
      <c r="A18" s="119"/>
      <c r="B18" s="119"/>
      <c r="C18" s="343"/>
      <c r="D18" s="377">
        <v>-1.7779592999999999E-5</v>
      </c>
      <c r="E18" s="347">
        <v>3.5396801E-6</v>
      </c>
      <c r="F18" s="373">
        <v>1.348243E-6</v>
      </c>
      <c r="G18" s="48"/>
      <c r="H18" s="25"/>
      <c r="I18" s="25"/>
      <c r="J18" s="25"/>
      <c r="K18" s="25"/>
      <c r="L18" s="25"/>
      <c r="M18" s="25"/>
      <c r="N18" s="25"/>
      <c r="O18" s="25"/>
      <c r="P18" s="25"/>
      <c r="Q18" s="25"/>
      <c r="U18" s="34"/>
      <c r="V18" s="50"/>
      <c r="W18" s="51"/>
      <c r="X18" s="52"/>
      <c r="Y18" s="53"/>
      <c r="Z18" s="54"/>
      <c r="AA18" s="55"/>
      <c r="AB18" s="56"/>
      <c r="AC18" s="57"/>
      <c r="AD18" s="44"/>
      <c r="AE18" s="44"/>
      <c r="AF18" s="44"/>
      <c r="AG18" s="44"/>
      <c r="AH18" s="44"/>
      <c r="AI18" s="44"/>
      <c r="AJ18" s="44"/>
      <c r="AK18" s="44"/>
    </row>
    <row r="19" spans="1:37" ht="15" customHeight="1" thickTop="1" thickBot="1">
      <c r="A19" s="119"/>
      <c r="B19" s="119"/>
      <c r="C19" s="343"/>
      <c r="D19" s="390"/>
      <c r="E19" s="383"/>
      <c r="F19" s="384"/>
      <c r="G19" s="48"/>
      <c r="H19" s="25"/>
      <c r="I19" s="25"/>
      <c r="J19" s="25"/>
      <c r="K19" s="8" t="s">
        <v>14</v>
      </c>
      <c r="L19" s="5"/>
      <c r="M19" s="446" t="s">
        <v>46</v>
      </c>
      <c r="N19" s="443"/>
      <c r="O19" s="443"/>
      <c r="P19" s="2" t="s">
        <v>47</v>
      </c>
      <c r="Q19" s="4" t="s">
        <v>48</v>
      </c>
      <c r="U19" s="34"/>
      <c r="V19" s="59"/>
      <c r="W19" s="60"/>
      <c r="X19" s="61"/>
      <c r="Y19" s="62"/>
      <c r="Z19" s="63"/>
      <c r="AA19" s="64"/>
      <c r="AB19" s="65"/>
      <c r="AC19" s="66"/>
      <c r="AD19" s="44"/>
      <c r="AE19" s="44"/>
      <c r="AF19" s="44"/>
      <c r="AG19" s="44"/>
      <c r="AH19" s="44"/>
      <c r="AI19" s="44"/>
      <c r="AJ19" s="44"/>
      <c r="AK19" s="44"/>
    </row>
    <row r="20" spans="1:37" ht="15" customHeight="1" thickTop="1" thickBot="1">
      <c r="A20" s="119">
        <v>4</v>
      </c>
      <c r="B20" s="119">
        <v>1.9710000000000001</v>
      </c>
      <c r="C20" s="395">
        <v>1.7000000000000001E-2</v>
      </c>
      <c r="D20" s="361">
        <v>1.8087228000000001E-3</v>
      </c>
      <c r="E20" s="348">
        <v>-7.0290355999999999E-4</v>
      </c>
      <c r="F20" s="374">
        <v>-2.0240198000000001E-5</v>
      </c>
      <c r="G20" s="48"/>
      <c r="H20" s="25"/>
      <c r="I20" s="25"/>
      <c r="J20" s="25"/>
      <c r="K20" s="30">
        <v>50</v>
      </c>
      <c r="L20" s="447"/>
      <c r="M20" s="130">
        <f t="array" ref="M20:O20">MMULT(M11:O11,D8:F10)</f>
        <v>2.9963602900545471E-4</v>
      </c>
      <c r="N20" s="26">
        <v>7.8309602784736227E-5</v>
      </c>
      <c r="O20" s="131">
        <v>-1.0620742108018906E-5</v>
      </c>
      <c r="P20" s="58">
        <f>MMULT(M20:O20,L14:L16)</f>
        <v>4.4923278280905145E-4</v>
      </c>
      <c r="Q20" s="58">
        <f>(C8+P20)^0.5</f>
        <v>0.14300081392358943</v>
      </c>
      <c r="U20" s="34"/>
      <c r="V20" s="68"/>
      <c r="W20" s="69"/>
      <c r="X20" s="70"/>
      <c r="Y20" s="71"/>
      <c r="Z20" s="72"/>
      <c r="AA20" s="73"/>
      <c r="AB20" s="74"/>
      <c r="AC20" s="75"/>
      <c r="AD20" s="44"/>
      <c r="AE20" s="44"/>
      <c r="AF20" s="44"/>
      <c r="AG20" s="44"/>
      <c r="AH20" s="44"/>
      <c r="AI20" s="44"/>
      <c r="AJ20" s="44"/>
      <c r="AK20" s="44"/>
    </row>
    <row r="21" spans="1:37" ht="15" customHeight="1" thickTop="1">
      <c r="A21" s="119"/>
      <c r="B21" s="119"/>
      <c r="C21" s="343"/>
      <c r="D21" s="361">
        <v>-7.0290355999999999E-4</v>
      </c>
      <c r="E21" s="348">
        <v>3.8898995000000001E-4</v>
      </c>
      <c r="F21" s="374">
        <v>4.0172530000000002E-6</v>
      </c>
      <c r="G21" s="48"/>
      <c r="H21" s="25"/>
      <c r="I21" s="25"/>
      <c r="J21" s="25"/>
      <c r="K21" s="31">
        <v>20</v>
      </c>
      <c r="L21" s="448"/>
      <c r="M21" s="132">
        <f t="array" ref="M21:O21">MMULT(M11:O11,D12:F14)</f>
        <v>3.3764589543387659E-4</v>
      </c>
      <c r="N21" s="24">
        <v>5.8999629882058589E-5</v>
      </c>
      <c r="O21" s="133">
        <v>-1.0009655081772649E-5</v>
      </c>
      <c r="P21" s="67">
        <f>MMULT(M21:O21,L14:L16)</f>
        <v>4.4981222093433426E-4</v>
      </c>
      <c r="Q21" s="67">
        <f>(C12+P21)^0.5</f>
        <v>0.13209773738007149</v>
      </c>
      <c r="U21" s="43"/>
      <c r="V21" s="44"/>
      <c r="W21" s="44"/>
      <c r="X21" s="44"/>
      <c r="Y21" s="44"/>
      <c r="Z21" s="44"/>
      <c r="AA21" s="44"/>
      <c r="AB21" s="44"/>
      <c r="AC21" s="44"/>
      <c r="AD21" s="44"/>
      <c r="AE21" s="44"/>
      <c r="AF21" s="44"/>
      <c r="AG21" s="44"/>
      <c r="AH21" s="44"/>
      <c r="AI21" s="44"/>
      <c r="AJ21" s="44"/>
      <c r="AK21" s="44"/>
    </row>
    <row r="22" spans="1:37" ht="15" customHeight="1" thickBot="1">
      <c r="A22" s="119" t="s">
        <v>57</v>
      </c>
      <c r="B22" s="119"/>
      <c r="C22" s="343"/>
      <c r="D22" s="377">
        <v>-2.0240198000000001E-5</v>
      </c>
      <c r="E22" s="347">
        <v>4.0172530000000002E-6</v>
      </c>
      <c r="F22" s="373">
        <v>1.5559495999999999E-6</v>
      </c>
      <c r="G22" s="48"/>
      <c r="H22" s="25"/>
      <c r="I22" s="25"/>
      <c r="J22" s="25"/>
      <c r="K22" s="31">
        <v>10</v>
      </c>
      <c r="L22" s="448"/>
      <c r="M22" s="132">
        <f t="array" ref="M22:O22">MMULT(M11:O11,D16:F18)</f>
        <v>3.7598485773081389E-4</v>
      </c>
      <c r="N22" s="24">
        <v>5.3912007369408708E-5</v>
      </c>
      <c r="O22" s="133">
        <v>-1.0524011038881993E-5</v>
      </c>
      <c r="P22" s="67">
        <f>MMULT(M22:O22,L14:L16)</f>
        <v>4.7810699470799756E-4</v>
      </c>
      <c r="Q22" s="67">
        <f>(C16+P22)^0.5</f>
        <v>0.12836707909237477</v>
      </c>
      <c r="U22" s="43"/>
      <c r="V22" s="44"/>
      <c r="W22" s="44"/>
      <c r="X22" s="44"/>
      <c r="Y22" s="44"/>
      <c r="Z22" s="44"/>
      <c r="AA22" s="44"/>
      <c r="AB22" s="44"/>
      <c r="AC22" s="44"/>
      <c r="AD22" s="44"/>
      <c r="AE22" s="44"/>
      <c r="AF22" s="44"/>
      <c r="AG22" s="44"/>
      <c r="AH22" s="44"/>
      <c r="AI22" s="44"/>
      <c r="AJ22" s="44"/>
      <c r="AK22" s="44"/>
    </row>
    <row r="23" spans="1:37" ht="15" customHeight="1" thickTop="1" thickBot="1">
      <c r="A23" s="119"/>
      <c r="B23" s="119"/>
      <c r="C23" s="343"/>
      <c r="D23" s="381"/>
      <c r="E23" s="382"/>
      <c r="F23" s="386"/>
      <c r="G23" s="48"/>
      <c r="H23" s="25"/>
      <c r="I23" s="25"/>
      <c r="J23" s="25"/>
      <c r="K23" s="31">
        <v>4</v>
      </c>
      <c r="L23" s="448"/>
      <c r="M23" s="132">
        <f t="array" ref="M23:O23">MMULT(M11:O11,D20:F22)</f>
        <v>4.3474459044845492E-4</v>
      </c>
      <c r="N23" s="24">
        <v>5.5522463831583637E-5</v>
      </c>
      <c r="O23" s="133">
        <v>-1.1998727912959349E-5</v>
      </c>
      <c r="P23" s="67">
        <f>MMULT(M23:O23,L14:L16)</f>
        <v>5.3960402124142101E-4</v>
      </c>
      <c r="Q23" s="67">
        <f>(C20+P23)^0.5</f>
        <v>0.13243717008922162</v>
      </c>
      <c r="U23" s="35" t="s">
        <v>1</v>
      </c>
      <c r="V23" s="438" t="s">
        <v>2</v>
      </c>
      <c r="W23" s="438"/>
      <c r="X23" s="438"/>
      <c r="Y23" s="438"/>
      <c r="Z23" s="438"/>
      <c r="AA23" s="438"/>
      <c r="AB23" s="438"/>
      <c r="AC23" s="438"/>
      <c r="AD23" s="44"/>
      <c r="AE23" s="44"/>
      <c r="AF23" s="44"/>
      <c r="AG23" s="44"/>
      <c r="AH23" s="44"/>
      <c r="AI23" s="44"/>
      <c r="AJ23" s="44"/>
      <c r="AK23" s="44"/>
    </row>
    <row r="24" spans="1:37" ht="15" customHeight="1" thickTop="1">
      <c r="A24" s="119">
        <v>2</v>
      </c>
      <c r="B24" s="119">
        <v>1.9710000000000001</v>
      </c>
      <c r="C24" s="395">
        <v>1.7999999999999999E-2</v>
      </c>
      <c r="D24" s="361">
        <v>2.0190970000000001E-3</v>
      </c>
      <c r="E24" s="348">
        <v>-7.8537962000000002E-4</v>
      </c>
      <c r="F24" s="374">
        <v>-2.2638986999999999E-5</v>
      </c>
      <c r="G24" s="48"/>
      <c r="H24" s="25"/>
      <c r="I24" s="25"/>
      <c r="J24" s="25"/>
      <c r="K24" s="31">
        <v>2</v>
      </c>
      <c r="L24" s="448"/>
      <c r="M24" s="132">
        <f t="array" ref="M24:O24">MMULT(M11:O11,D24:F26)</f>
        <v>4.8389490740778488E-4</v>
      </c>
      <c r="N24" s="24">
        <v>5.9718871486651832E-5</v>
      </c>
      <c r="O24" s="133">
        <v>-1.3420034927543842E-5</v>
      </c>
      <c r="P24" s="67">
        <f>MMULT(M24:O24,L14:L16)</f>
        <v>5.9654075295195307E-4</v>
      </c>
      <c r="Q24" s="67">
        <f>(C24+P24)^0.5</f>
        <v>0.13636913416514732</v>
      </c>
      <c r="U24" s="157" t="s">
        <v>55</v>
      </c>
      <c r="V24" s="439" t="s">
        <v>3</v>
      </c>
      <c r="W24" s="439"/>
      <c r="X24" s="439"/>
      <c r="Y24" s="439"/>
      <c r="Z24" s="439"/>
      <c r="AA24" s="439"/>
      <c r="AB24" s="439"/>
      <c r="AC24" s="440"/>
      <c r="AD24" s="44"/>
      <c r="AE24" s="46"/>
      <c r="AF24" s="46"/>
      <c r="AG24" s="46"/>
      <c r="AH24" s="46"/>
      <c r="AI24" s="46"/>
      <c r="AJ24" s="47"/>
      <c r="AK24" s="47"/>
    </row>
    <row r="25" spans="1:37" ht="15" customHeight="1">
      <c r="A25" s="119"/>
      <c r="B25" s="119"/>
      <c r="C25" s="343"/>
      <c r="D25" s="361">
        <v>-7.8537962000000002E-4</v>
      </c>
      <c r="E25" s="348">
        <v>4.3344127999999998E-4</v>
      </c>
      <c r="F25" s="374">
        <v>4.4922524000000003E-6</v>
      </c>
      <c r="G25" s="48"/>
      <c r="H25" s="25"/>
      <c r="I25" s="25"/>
      <c r="J25" s="25"/>
      <c r="K25" s="31">
        <v>1</v>
      </c>
      <c r="L25" s="448"/>
      <c r="M25" s="132">
        <f t="array" ref="M25:O25">MMULT(M11:O11,D28:F30)</f>
        <v>5.3687000516817508E-4</v>
      </c>
      <c r="N25" s="24">
        <v>6.7365326365442785E-5</v>
      </c>
      <c r="O25" s="133">
        <v>-1.5147493938057123E-5</v>
      </c>
      <c r="P25" s="67">
        <f t="array" ref="P25">MMULT(M25:O25,L14:L16)</f>
        <v>6.6393665065046131E-4</v>
      </c>
      <c r="Q25" s="67">
        <f>(C28+P25)^0.5</f>
        <v>0.14374956226246555</v>
      </c>
      <c r="U25" s="372" t="s">
        <v>84</v>
      </c>
      <c r="V25" s="435" t="s">
        <v>30</v>
      </c>
      <c r="W25" s="433"/>
      <c r="X25" s="433"/>
      <c r="Y25" s="433"/>
      <c r="Z25" s="433"/>
      <c r="AA25" s="433"/>
      <c r="AB25" s="433"/>
      <c r="AC25" s="434"/>
      <c r="AD25" s="44"/>
      <c r="AE25" s="46"/>
      <c r="AF25" s="46"/>
      <c r="AG25" s="46"/>
      <c r="AH25" s="46"/>
      <c r="AI25" s="46"/>
      <c r="AJ25" s="47"/>
      <c r="AK25" s="47"/>
    </row>
    <row r="26" spans="1:37" ht="15" customHeight="1">
      <c r="A26" s="119"/>
      <c r="B26" s="119"/>
      <c r="C26" s="343"/>
      <c r="D26" s="377">
        <v>-2.2638986999999999E-5</v>
      </c>
      <c r="E26" s="347">
        <v>4.4922524000000003E-6</v>
      </c>
      <c r="F26" s="373">
        <v>1.7510796E-6</v>
      </c>
      <c r="G26" s="48"/>
      <c r="H26" s="25"/>
      <c r="I26" s="25"/>
      <c r="J26" s="25"/>
      <c r="K26" s="31">
        <v>0.5</v>
      </c>
      <c r="L26" s="448"/>
      <c r="M26" s="132">
        <f t="array" ref="M26:O26">MMULT(M11:O11,D32:F34)</f>
        <v>5.9111525918604233E-4</v>
      </c>
      <c r="N26" s="24">
        <v>7.4789898908406835E-5</v>
      </c>
      <c r="O26" s="133">
        <v>-1.6888879226658257E-5</v>
      </c>
      <c r="P26" s="67">
        <f t="array" ref="P26">MMULT(M26:O26,L14:L16)</f>
        <v>7.3216695219073796E-4</v>
      </c>
      <c r="Q26" s="67">
        <f>(C32+P26)^0.5</f>
        <v>0.15077190372277832</v>
      </c>
      <c r="U26" s="77"/>
      <c r="V26" s="433"/>
      <c r="W26" s="433"/>
      <c r="X26" s="433"/>
      <c r="Y26" s="433"/>
      <c r="Z26" s="433"/>
      <c r="AA26" s="433"/>
      <c r="AB26" s="433"/>
      <c r="AC26" s="434"/>
      <c r="AD26" s="44"/>
      <c r="AE26" s="46"/>
      <c r="AF26" s="46"/>
      <c r="AG26" s="46"/>
      <c r="AH26" s="46"/>
      <c r="AI26" s="46"/>
      <c r="AJ26" s="47"/>
      <c r="AK26" s="47"/>
    </row>
    <row r="27" spans="1:37" ht="15" customHeight="1" thickBot="1">
      <c r="A27" s="119"/>
      <c r="B27" s="119"/>
      <c r="C27" s="343"/>
      <c r="D27" s="358"/>
      <c r="E27" s="356"/>
      <c r="F27" s="351"/>
      <c r="G27" s="48"/>
      <c r="H27" s="25"/>
      <c r="I27" s="25"/>
      <c r="J27" s="25"/>
      <c r="K27" s="32">
        <v>0.2</v>
      </c>
      <c r="L27" s="449"/>
      <c r="M27" s="134">
        <f t="array" ref="M27:O27">MMULT(M11:O11,D36:F38)</f>
        <v>6.6631053021947351E-4</v>
      </c>
      <c r="N27" s="135">
        <v>8.8736415023151519E-5</v>
      </c>
      <c r="O27" s="136">
        <v>-1.9535286650403967E-5</v>
      </c>
      <c r="P27" s="76">
        <f>MMULT(M27:O27,L14:L16)</f>
        <v>8.3380076891903868E-4</v>
      </c>
      <c r="Q27" s="76">
        <f>(C36+P27)^0.5</f>
        <v>0.16072896680100646</v>
      </c>
      <c r="U27" s="77"/>
      <c r="V27" s="433"/>
      <c r="W27" s="433"/>
      <c r="X27" s="433"/>
      <c r="Y27" s="433"/>
      <c r="Z27" s="433"/>
      <c r="AA27" s="433"/>
      <c r="AB27" s="433"/>
      <c r="AC27" s="434"/>
      <c r="AD27" s="44"/>
      <c r="AE27" s="46"/>
      <c r="AF27" s="46"/>
      <c r="AG27" s="46"/>
      <c r="AH27" s="46"/>
      <c r="AI27" s="46"/>
      <c r="AJ27" s="47"/>
      <c r="AK27" s="47"/>
    </row>
    <row r="28" spans="1:37" ht="15" customHeight="1" thickTop="1">
      <c r="A28" s="119">
        <v>1</v>
      </c>
      <c r="B28" s="119">
        <v>1.9710000000000001</v>
      </c>
      <c r="C28" s="395">
        <v>0.02</v>
      </c>
      <c r="D28" s="361">
        <v>2.2772967000000001E-3</v>
      </c>
      <c r="E28" s="348">
        <v>-8.9037421999999997E-4</v>
      </c>
      <c r="F28" s="374">
        <v>-2.5624440000000001E-5</v>
      </c>
      <c r="G28" s="48"/>
      <c r="H28" s="25"/>
      <c r="I28" s="25"/>
      <c r="J28" s="25"/>
      <c r="K28" s="25"/>
      <c r="L28" s="25"/>
      <c r="M28" s="25"/>
      <c r="N28" s="25"/>
      <c r="O28" s="25"/>
      <c r="P28" s="25"/>
      <c r="Q28" s="25"/>
      <c r="U28" s="36"/>
      <c r="V28" s="435"/>
      <c r="W28" s="433"/>
      <c r="X28" s="433"/>
      <c r="Y28" s="433"/>
      <c r="Z28" s="433"/>
      <c r="AA28" s="433"/>
      <c r="AB28" s="433"/>
      <c r="AC28" s="434"/>
    </row>
    <row r="29" spans="1:37" ht="15" customHeight="1">
      <c r="A29" s="119"/>
      <c r="B29" s="119"/>
      <c r="C29" s="343"/>
      <c r="D29" s="361">
        <v>-8.9037421999999997E-4</v>
      </c>
      <c r="E29" s="348">
        <v>4.9121164000000001E-4</v>
      </c>
      <c r="F29" s="374">
        <v>5.1049977E-6</v>
      </c>
      <c r="G29" s="48"/>
      <c r="H29" s="25"/>
      <c r="I29" s="25"/>
      <c r="J29" s="25"/>
      <c r="K29" s="424" t="s">
        <v>49</v>
      </c>
      <c r="L29" s="424"/>
      <c r="M29" s="424"/>
      <c r="N29" s="424"/>
      <c r="O29" s="424"/>
      <c r="P29" s="424"/>
      <c r="Q29" s="424"/>
      <c r="U29" s="77"/>
      <c r="V29" s="433"/>
      <c r="W29" s="433"/>
      <c r="X29" s="433"/>
      <c r="Y29" s="433"/>
      <c r="Z29" s="433"/>
      <c r="AA29" s="433"/>
      <c r="AB29" s="433"/>
      <c r="AC29" s="434"/>
    </row>
    <row r="30" spans="1:37" ht="15" customHeight="1">
      <c r="A30" s="119"/>
      <c r="B30" s="119"/>
      <c r="C30" s="343"/>
      <c r="D30" s="377">
        <v>-2.5624440000000001E-5</v>
      </c>
      <c r="E30" s="347">
        <v>5.1049977E-6</v>
      </c>
      <c r="F30" s="373">
        <v>1.9918708999999998E-6</v>
      </c>
      <c r="G30" s="48"/>
      <c r="H30" s="25"/>
      <c r="I30" s="25"/>
      <c r="J30" s="25"/>
      <c r="K30" s="424"/>
      <c r="L30" s="424"/>
      <c r="M30" s="424"/>
      <c r="N30" s="424"/>
      <c r="O30" s="424"/>
      <c r="P30" s="424"/>
      <c r="Q30" s="424"/>
      <c r="U30" s="78"/>
      <c r="V30" s="433"/>
      <c r="W30" s="433"/>
      <c r="X30" s="433"/>
      <c r="Y30" s="433"/>
      <c r="Z30" s="433"/>
      <c r="AA30" s="433"/>
      <c r="AB30" s="433"/>
      <c r="AC30" s="434"/>
    </row>
    <row r="31" spans="1:37" ht="15" customHeight="1" thickBot="1">
      <c r="A31" s="119"/>
      <c r="B31" s="119"/>
      <c r="C31" s="343"/>
      <c r="D31" s="358"/>
      <c r="E31" s="356"/>
      <c r="F31" s="351"/>
      <c r="G31" s="48"/>
      <c r="H31" s="25"/>
      <c r="I31" s="25"/>
      <c r="J31" s="25"/>
      <c r="K31" s="424"/>
      <c r="L31" s="424"/>
      <c r="M31" s="424"/>
      <c r="N31" s="424"/>
      <c r="O31" s="424"/>
      <c r="P31" s="424"/>
      <c r="Q31" s="424"/>
      <c r="U31" s="79"/>
      <c r="V31" s="436"/>
      <c r="W31" s="436"/>
      <c r="X31" s="436"/>
      <c r="Y31" s="436"/>
      <c r="Z31" s="436"/>
      <c r="AA31" s="436"/>
      <c r="AB31" s="436"/>
      <c r="AC31" s="437"/>
    </row>
    <row r="32" spans="1:37" ht="15" customHeight="1" thickTop="1">
      <c r="A32" s="119">
        <v>0.5</v>
      </c>
      <c r="B32" s="119">
        <v>1.9710000000000001</v>
      </c>
      <c r="C32" s="395">
        <v>2.1999999999999999E-2</v>
      </c>
      <c r="D32" s="361">
        <v>2.5348002999999999E-3</v>
      </c>
      <c r="E32" s="348">
        <v>-9.9435519000000004E-4</v>
      </c>
      <c r="F32" s="374">
        <v>-2.8636648000000001E-5</v>
      </c>
      <c r="G32" s="48"/>
      <c r="H32" s="25"/>
      <c r="I32" s="25"/>
      <c r="J32" s="25"/>
      <c r="K32" s="424"/>
      <c r="L32" s="424"/>
      <c r="M32" s="424"/>
      <c r="N32" s="424"/>
      <c r="O32" s="424"/>
      <c r="P32" s="424"/>
      <c r="Q32" s="424"/>
    </row>
    <row r="33" spans="1:17" ht="15" customHeight="1">
      <c r="A33" s="119" t="s">
        <v>57</v>
      </c>
      <c r="B33" s="119"/>
      <c r="C33" s="343"/>
      <c r="D33" s="361">
        <v>-9.9435519000000004E-4</v>
      </c>
      <c r="E33" s="348">
        <v>5.4834646999999998E-4</v>
      </c>
      <c r="F33" s="374">
        <v>5.7245153E-6</v>
      </c>
      <c r="G33" s="48"/>
      <c r="H33" s="25"/>
      <c r="I33" s="25"/>
      <c r="J33" s="25"/>
      <c r="K33" s="424"/>
      <c r="L33" s="424"/>
      <c r="M33" s="424"/>
      <c r="N33" s="424"/>
      <c r="O33" s="424"/>
      <c r="P33" s="424"/>
      <c r="Q33" s="424"/>
    </row>
    <row r="34" spans="1:17" ht="15" customHeight="1">
      <c r="A34" s="119"/>
      <c r="B34" s="119"/>
      <c r="C34" s="343"/>
      <c r="D34" s="377">
        <v>-2.8636648000000001E-5</v>
      </c>
      <c r="E34" s="347">
        <v>5.7245153E-6</v>
      </c>
      <c r="F34" s="373">
        <v>2.2313415999999998E-6</v>
      </c>
      <c r="G34" s="48"/>
      <c r="H34" s="25"/>
      <c r="I34" s="25"/>
      <c r="J34" s="25"/>
      <c r="K34" s="25"/>
      <c r="L34" s="25"/>
      <c r="M34" s="25"/>
      <c r="N34" s="25"/>
      <c r="O34" s="25"/>
      <c r="P34" s="25"/>
      <c r="Q34" s="25"/>
    </row>
    <row r="35" spans="1:17" ht="15" customHeight="1">
      <c r="A35" s="119"/>
      <c r="B35" s="119"/>
      <c r="C35" s="343"/>
      <c r="D35" s="358"/>
      <c r="E35" s="356"/>
      <c r="F35" s="388"/>
      <c r="G35" s="48"/>
      <c r="H35" s="25"/>
      <c r="I35" s="25"/>
      <c r="J35" s="25"/>
      <c r="K35" s="432" t="s">
        <v>97</v>
      </c>
      <c r="L35" s="424"/>
      <c r="M35" s="424"/>
      <c r="N35" s="424"/>
      <c r="O35" s="424"/>
      <c r="P35" s="424"/>
      <c r="Q35" s="424"/>
    </row>
    <row r="36" spans="1:17" ht="15" customHeight="1">
      <c r="A36" s="119">
        <v>0.2</v>
      </c>
      <c r="B36" s="119">
        <v>1.9710000000000001</v>
      </c>
      <c r="C36" s="395">
        <v>2.5000000000000001E-2</v>
      </c>
      <c r="D36" s="361">
        <v>2.9317009000000001E-3</v>
      </c>
      <c r="E36" s="348">
        <v>-1.1589454999999999E-3</v>
      </c>
      <c r="F36" s="374">
        <v>-3.3293434999999998E-5</v>
      </c>
      <c r="G36" s="48"/>
      <c r="H36" s="25"/>
      <c r="I36" s="25"/>
      <c r="J36" s="25"/>
      <c r="K36" s="424"/>
      <c r="L36" s="424"/>
      <c r="M36" s="424"/>
      <c r="N36" s="424"/>
      <c r="O36" s="424"/>
      <c r="P36" s="424"/>
      <c r="Q36" s="424"/>
    </row>
    <row r="37" spans="1:17" ht="15" customHeight="1">
      <c r="A37" s="119"/>
      <c r="B37" s="119"/>
      <c r="C37" s="343"/>
      <c r="D37" s="361">
        <v>-1.1589454999999999E-3</v>
      </c>
      <c r="E37" s="348">
        <v>6.3991150000000001E-4</v>
      </c>
      <c r="F37" s="374">
        <v>6.7056527999999999E-6</v>
      </c>
      <c r="G37" s="48"/>
      <c r="H37" s="25"/>
      <c r="I37" s="25"/>
      <c r="J37" s="25"/>
      <c r="K37" s="25"/>
      <c r="L37" s="25"/>
      <c r="M37" s="25"/>
      <c r="N37" s="25"/>
      <c r="O37" s="25"/>
      <c r="P37" s="25"/>
      <c r="Q37" s="25"/>
    </row>
    <row r="38" spans="1:17" ht="15" customHeight="1">
      <c r="A38" s="100"/>
      <c r="B38" s="100"/>
      <c r="C38" s="393"/>
      <c r="D38" s="387">
        <v>-3.3293434999999998E-5</v>
      </c>
      <c r="E38" s="385">
        <v>6.7056527999999999E-6</v>
      </c>
      <c r="F38" s="396">
        <v>2.6023064999999999E-6</v>
      </c>
      <c r="G38" s="48"/>
      <c r="H38" s="25"/>
      <c r="I38" s="25"/>
      <c r="J38" s="25"/>
      <c r="K38" s="25"/>
      <c r="L38" s="25"/>
      <c r="M38" s="25"/>
      <c r="N38" s="25"/>
      <c r="O38" s="25"/>
      <c r="P38" s="25"/>
      <c r="Q38" s="25"/>
    </row>
    <row r="39" spans="1:17" ht="12.75" customHeight="1">
      <c r="K39" s="25"/>
      <c r="L39" s="25"/>
      <c r="M39" s="25"/>
      <c r="N39" s="25"/>
      <c r="O39" s="25"/>
      <c r="P39" s="25"/>
      <c r="Q39" s="25"/>
    </row>
    <row r="40" spans="1:17" ht="12.75" customHeight="1"/>
    <row r="41" spans="1:17" ht="12.75" customHeight="1"/>
    <row r="42" spans="1:17" ht="12.75" customHeight="1"/>
    <row r="43" spans="1:17" ht="12.75" customHeight="1">
      <c r="A43" s="106" t="s">
        <v>0</v>
      </c>
      <c r="B43" s="106">
        <f>'Region 1'!B7</f>
        <v>88.5</v>
      </c>
      <c r="C43" s="42"/>
      <c r="D43" s="93"/>
    </row>
    <row r="44" spans="1:17" ht="12.75" customHeight="1">
      <c r="A44" s="107" t="s">
        <v>30</v>
      </c>
      <c r="B44" s="106">
        <f>'Region 1'!B8</f>
        <v>27</v>
      </c>
      <c r="C44" s="42"/>
      <c r="D44" s="93"/>
    </row>
    <row r="45" spans="1:17" ht="12.75" customHeight="1">
      <c r="A45" s="107"/>
      <c r="B45" s="92"/>
      <c r="C45" s="42"/>
      <c r="D45" s="93"/>
    </row>
    <row r="46" spans="1:17" ht="75.75" customHeight="1">
      <c r="A46" s="111" t="s">
        <v>14</v>
      </c>
      <c r="B46" s="111" t="s">
        <v>59</v>
      </c>
      <c r="C46" s="111" t="s">
        <v>60</v>
      </c>
      <c r="D46" s="112" t="s">
        <v>61</v>
      </c>
      <c r="E46" s="113" t="s">
        <v>39</v>
      </c>
      <c r="F46" s="113" t="s">
        <v>40</v>
      </c>
      <c r="G46" s="111" t="s">
        <v>41</v>
      </c>
    </row>
    <row r="47" spans="1:17">
      <c r="A47" s="108">
        <v>50</v>
      </c>
      <c r="B47" s="94">
        <f>ROUND(((10^(V$15+(V$13*LOG($B$43))+(V$14*$B$44)))),3-LEN(INT(((10^(V$15+(V$13*LOG($B$43))+(V$14*$B$44)))))))</f>
        <v>4860</v>
      </c>
      <c r="C47" s="94">
        <f>ROUND((B47/10^(B8*Q20)),3-LEN(INT((B47/10^(B8*Q20)))))</f>
        <v>2540</v>
      </c>
      <c r="D47" s="94">
        <f>ROUND((B47*10^(B8*Q20)),3-LEN(INT((B47*10^(B8*Q20)))))</f>
        <v>9300</v>
      </c>
      <c r="E47" s="84">
        <f t="shared" ref="E47:E54" si="0">100*((10^-Q20)-1)</f>
        <v>-28.055237033474434</v>
      </c>
      <c r="F47" s="84">
        <f t="shared" ref="F47:F54" si="1">100*((10^Q20)-1)</f>
        <v>38.995523616538932</v>
      </c>
      <c r="G47" s="85">
        <f t="shared" ref="G47:G54" si="2">100*(10^(LN(10)*Q20^2)-1)^0.5</f>
        <v>33.840133507557034</v>
      </c>
    </row>
    <row r="48" spans="1:17">
      <c r="A48" s="109">
        <v>20</v>
      </c>
      <c r="B48" s="96">
        <f>ROUND(((10^(W$15+(W$13*LOG($B$43))+(W$14*$B$44)))),3-LEN(INT(((10^(W$15+(W$13*LOG($B$43))+(W$14*$B$44)))))))</f>
        <v>7020</v>
      </c>
      <c r="C48" s="96">
        <f>ROUND((B48/10^(B12*Q21)),3-LEN(INT((B48/10^(B12*Q21)))))</f>
        <v>3850</v>
      </c>
      <c r="D48" s="96">
        <f>ROUND((B48*10^(B12*Q21)),3-LEN(INT((B48*10^(B12*Q21)))))</f>
        <v>12800</v>
      </c>
      <c r="E48" s="87">
        <f t="shared" si="0"/>
        <v>-26.22618155253188</v>
      </c>
      <c r="F48" s="87">
        <f t="shared" si="1"/>
        <v>35.549443019825077</v>
      </c>
      <c r="G48" s="88">
        <f t="shared" si="2"/>
        <v>31.133892776343313</v>
      </c>
    </row>
    <row r="49" spans="1:7">
      <c r="A49" s="109">
        <v>10</v>
      </c>
      <c r="B49" s="96">
        <f>ROUND(((10^(X$15+(X$13*LOG($B$43))+(X$14*$B$44)))),3-LEN(INT(((10^(X$15+(X$13*LOG($B$43))+(X$14*$B$44)))))))</f>
        <v>8420</v>
      </c>
      <c r="C49" s="96">
        <f>ROUND((B49/10^(B16*Q22)),3-LEN(INT((B49/10^(B16*Q22)))))</f>
        <v>4700</v>
      </c>
      <c r="D49" s="96">
        <f>ROUND((B49*10^(B16*Q22)),3-LEN(INT((B49*10^(B16*Q22)))))</f>
        <v>15100</v>
      </c>
      <c r="E49" s="87">
        <f t="shared" si="0"/>
        <v>-25.589723058141743</v>
      </c>
      <c r="F49" s="87">
        <f t="shared" si="1"/>
        <v>34.390038728301889</v>
      </c>
      <c r="G49" s="88">
        <f t="shared" si="2"/>
        <v>30.215094957498572</v>
      </c>
    </row>
    <row r="50" spans="1:7">
      <c r="A50" s="109">
        <v>4</v>
      </c>
      <c r="B50" s="96">
        <f>ROUND(((10^(Y$15+(Y$13*LOG($B$43))+(Y$14*$B$44)))),3-LEN(INT(((10^(Y$15+(Y$13*LOG($B$43))+(Y$14*$B$44)))))))</f>
        <v>10200</v>
      </c>
      <c r="C50" s="96">
        <f>ROUND((B50/10^(B20*Q23)),3-LEN(INT((B50/10^(B20*Q23)))))</f>
        <v>5590</v>
      </c>
      <c r="D50" s="96">
        <f>ROUND((B50*10^(B20*Q23)),3-LEN(INT((B50*10^(B20*Q23)))))</f>
        <v>18600</v>
      </c>
      <c r="E50" s="87">
        <f t="shared" si="0"/>
        <v>-26.283818628005928</v>
      </c>
      <c r="F50" s="87">
        <f t="shared" si="1"/>
        <v>35.655426174844649</v>
      </c>
      <c r="G50" s="88">
        <f t="shared" si="2"/>
        <v>31.217665724881584</v>
      </c>
    </row>
    <row r="51" spans="1:7">
      <c r="A51" s="109">
        <v>2</v>
      </c>
      <c r="B51" s="96">
        <f>ROUND(((10^(Z$15+(Z$13*LOG($B$43))+(Z$14*$B$44)))),3-LEN(INT(((10^(Z$15+(Z$13*LOG($B$43))+(Z$14*$B$44)))))))</f>
        <v>11400</v>
      </c>
      <c r="C51" s="96">
        <f>ROUND((B51/10^(B24*Q24)),3-LEN(INT((B51/10^(B12*Q24)))))</f>
        <v>6140</v>
      </c>
      <c r="D51" s="96">
        <f>ROUND((B51*10^(B24*Q24)),3-LEN(INT((B51*10^(B24*Q24)))))</f>
        <v>21200</v>
      </c>
      <c r="E51" s="87">
        <f t="shared" si="0"/>
        <v>-26.948209353208419</v>
      </c>
      <c r="F51" s="87">
        <f t="shared" si="1"/>
        <v>36.889183844245686</v>
      </c>
      <c r="G51" s="88">
        <f t="shared" si="2"/>
        <v>32.190279753579546</v>
      </c>
    </row>
    <row r="52" spans="1:7">
      <c r="A52" s="109">
        <v>1</v>
      </c>
      <c r="B52" s="96">
        <f>ROUND(((10^(AA$15+(AA$13*LOG($B$43))+(AA$14*$B$44)))),3-LEN(INT(((10^(AA$15+(AA$13*LOG($B$43))+(AA$14*$B$44)))))))</f>
        <v>12500</v>
      </c>
      <c r="C52" s="96">
        <f>ROUND((B52/10^(B28*Q25)),3-LEN(INT((B52/10^(B13*Q25)))))</f>
        <v>6500</v>
      </c>
      <c r="D52" s="96">
        <f>ROUND((B52*10^(B28*Q25)),3-LEN(INT((B52*10^(B28*Q25)))))</f>
        <v>24000</v>
      </c>
      <c r="E52" s="87">
        <f t="shared" si="0"/>
        <v>-28.179167026796527</v>
      </c>
      <c r="F52" s="87">
        <f t="shared" si="1"/>
        <v>39.235366481074152</v>
      </c>
      <c r="G52" s="88">
        <f t="shared" si="2"/>
        <v>34.027177563773947</v>
      </c>
    </row>
    <row r="53" spans="1:7">
      <c r="A53" s="109">
        <v>0.5</v>
      </c>
      <c r="B53" s="96">
        <f>ROUND(((10^(AB$15+(AB$13*LOG($B$43))+(AB$14*$B$44)))),3-LEN(INT(((10^(AB$15+(AB$13*LOG($B$43))+(AB$14*$B$44)))))))</f>
        <v>13800</v>
      </c>
      <c r="C53" s="96">
        <f>ROUND((B53/10^(B32*Q26)),3-LEN(INT((B53/10^(B14*Q26)))))</f>
        <v>7000</v>
      </c>
      <c r="D53" s="96">
        <f>ROUND((B53*10^(B32*Q26)),3-LEN(INT((B53*10^(B32*Q26)))))</f>
        <v>27400</v>
      </c>
      <c r="E53" s="87">
        <f t="shared" si="0"/>
        <v>-29.331138249136757</v>
      </c>
      <c r="F53" s="87">
        <f t="shared" si="1"/>
        <v>41.505038460278399</v>
      </c>
      <c r="G53" s="88">
        <f t="shared" si="2"/>
        <v>35.789300182118005</v>
      </c>
    </row>
    <row r="54" spans="1:7">
      <c r="A54" s="110">
        <v>0.2</v>
      </c>
      <c r="B54" s="98">
        <f>ROUND(((10^(AC$15+(AC$13*LOG($B$43))+(AC$14*$B$44)))),3-LEN(INT(((10^(AC$15+(AC$13*LOG($B$43))+(AC$14*$B$44)))))))</f>
        <v>15200</v>
      </c>
      <c r="C54" s="98">
        <f>ROUND((B54/10^(B36*Q27)),3-LEN(INT((B54/10^(B36*Q27)))))</f>
        <v>7330</v>
      </c>
      <c r="D54" s="98">
        <f>ROUND((B54*10^(B36*Q27)),3-LEN(INT((B54*10^(B36*Q27)))))</f>
        <v>31500</v>
      </c>
      <c r="E54" s="90">
        <f t="shared" si="0"/>
        <v>-30.932929892859551</v>
      </c>
      <c r="F54" s="90">
        <f t="shared" si="1"/>
        <v>44.786799041677568</v>
      </c>
      <c r="G54" s="91">
        <f t="shared" si="2"/>
        <v>38.313399279709095</v>
      </c>
    </row>
  </sheetData>
  <sheetProtection password="E44E" sheet="1" objects="1" scenarios="1" selectLockedCells="1"/>
  <mergeCells count="16">
    <mergeCell ref="V23:AC23"/>
    <mergeCell ref="V24:AC24"/>
    <mergeCell ref="V25:AC25"/>
    <mergeCell ref="V26:AC26"/>
    <mergeCell ref="D7:F7"/>
    <mergeCell ref="M9:O9"/>
    <mergeCell ref="K13:L13"/>
    <mergeCell ref="M19:O19"/>
    <mergeCell ref="L20:L27"/>
    <mergeCell ref="K35:Q36"/>
    <mergeCell ref="V27:AC27"/>
    <mergeCell ref="K29:Q33"/>
    <mergeCell ref="V28:AC28"/>
    <mergeCell ref="V29:AC29"/>
    <mergeCell ref="V30:AC30"/>
    <mergeCell ref="V31:AC3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4"/>
  <sheetViews>
    <sheetView tabSelected="1" workbookViewId="0"/>
  </sheetViews>
  <sheetFormatPr defaultColWidth="8.85546875" defaultRowHeight="12.75"/>
  <cols>
    <col min="1" max="1" width="35" style="37" customWidth="1"/>
    <col min="2" max="2" width="13.42578125" style="37" customWidth="1"/>
    <col min="3" max="3" width="20.7109375" style="101" customWidth="1"/>
    <col min="4" max="4" width="13.42578125" style="37" customWidth="1"/>
    <col min="5" max="5" width="9.42578125" style="37" customWidth="1"/>
    <col min="6" max="6" width="10.28515625" style="37" customWidth="1"/>
    <col min="7" max="7" width="9.42578125" style="37" customWidth="1"/>
    <col min="8" max="8" width="8.85546875" style="37" customWidth="1"/>
    <col min="9" max="10" width="8.85546875" style="37"/>
    <col min="11" max="11" width="27.7109375" style="37" customWidth="1"/>
    <col min="12" max="12" width="8.85546875" style="37"/>
    <col min="13" max="15" width="35.7109375" style="37" customWidth="1"/>
    <col min="16" max="20" width="8.85546875" style="37"/>
    <col min="21" max="21" width="34.7109375" style="38" customWidth="1"/>
    <col min="22" max="29" width="8.7109375" style="37" customWidth="1"/>
    <col min="30" max="35" width="8.85546875" style="37"/>
    <col min="36" max="37" width="8.5703125" style="37" bestFit="1" customWidth="1"/>
    <col min="38" max="40" width="8.85546875" style="37"/>
    <col min="41" max="41" width="14.85546875" style="37" customWidth="1"/>
    <col min="42" max="16384" width="8.85546875" style="37"/>
  </cols>
  <sheetData>
    <row r="1" spans="1:37">
      <c r="A1" s="39" t="s">
        <v>52</v>
      </c>
      <c r="U1" s="43"/>
      <c r="V1" s="44"/>
      <c r="W1" s="44"/>
      <c r="X1" s="44"/>
      <c r="Y1" s="44"/>
      <c r="Z1" s="44"/>
      <c r="AA1" s="45"/>
      <c r="AB1" s="44"/>
      <c r="AC1" s="44"/>
      <c r="AD1" s="44"/>
      <c r="AE1" s="46"/>
      <c r="AF1" s="46"/>
      <c r="AG1" s="46"/>
      <c r="AH1" s="46"/>
      <c r="AI1" s="46"/>
      <c r="AJ1" s="47"/>
      <c r="AK1" s="47"/>
    </row>
    <row r="2" spans="1:37">
      <c r="A2" s="41"/>
      <c r="U2" s="43"/>
      <c r="V2" s="44"/>
      <c r="W2" s="44"/>
      <c r="X2" s="44"/>
      <c r="Y2" s="44"/>
      <c r="Z2" s="44"/>
      <c r="AA2" s="45"/>
      <c r="AB2" s="44"/>
      <c r="AC2" s="44"/>
      <c r="AD2" s="44"/>
      <c r="AE2" s="46"/>
      <c r="AF2" s="46"/>
      <c r="AG2" s="46"/>
      <c r="AH2" s="46"/>
      <c r="AI2" s="46"/>
      <c r="AJ2" s="47"/>
      <c r="AK2" s="47"/>
    </row>
    <row r="3" spans="1:37">
      <c r="A3" s="41"/>
      <c r="U3" s="43"/>
      <c r="V3" s="44"/>
      <c r="W3" s="44"/>
      <c r="X3" s="44"/>
      <c r="Y3" s="44"/>
      <c r="Z3" s="44"/>
      <c r="AA3" s="45"/>
      <c r="AB3" s="44"/>
      <c r="AC3" s="44"/>
      <c r="AD3" s="44"/>
      <c r="AE3" s="46"/>
      <c r="AF3" s="46"/>
      <c r="AG3" s="46"/>
      <c r="AH3" s="46"/>
      <c r="AI3" s="46"/>
      <c r="AJ3" s="47"/>
      <c r="AK3" s="47"/>
    </row>
    <row r="4" spans="1:37">
      <c r="A4" s="41"/>
      <c r="U4" s="43"/>
      <c r="V4" s="44"/>
      <c r="W4" s="44"/>
      <c r="X4" s="44"/>
      <c r="Y4" s="44"/>
      <c r="Z4" s="44"/>
      <c r="AA4" s="45"/>
      <c r="AB4" s="44"/>
      <c r="AC4" s="44"/>
      <c r="AD4" s="44"/>
      <c r="AE4" s="46"/>
      <c r="AF4" s="46"/>
      <c r="AG4" s="46"/>
      <c r="AH4" s="46"/>
      <c r="AI4" s="46"/>
      <c r="AJ4" s="47"/>
      <c r="AK4" s="47"/>
    </row>
    <row r="5" spans="1:37">
      <c r="A5" s="39" t="s">
        <v>35</v>
      </c>
      <c r="U5" s="43"/>
      <c r="V5" s="44"/>
      <c r="W5" s="44"/>
      <c r="X5" s="44"/>
      <c r="Y5" s="44"/>
      <c r="Z5" s="44"/>
      <c r="AA5" s="45"/>
      <c r="AB5" s="44"/>
      <c r="AC5" s="44"/>
      <c r="AD5" s="44"/>
      <c r="AE5" s="44"/>
      <c r="AF5" s="44"/>
      <c r="AG5" s="44"/>
      <c r="AH5" s="44"/>
      <c r="AI5" s="44"/>
      <c r="AJ5" s="44"/>
      <c r="AK5" s="44"/>
    </row>
    <row r="6" spans="1:37">
      <c r="U6" s="43"/>
      <c r="V6" s="44"/>
      <c r="W6" s="44"/>
      <c r="X6" s="44"/>
      <c r="Y6" s="44"/>
      <c r="Z6" s="44"/>
      <c r="AA6" s="45"/>
      <c r="AB6" s="44"/>
      <c r="AC6" s="44"/>
      <c r="AD6" s="44"/>
      <c r="AE6" s="44"/>
      <c r="AF6" s="44"/>
      <c r="AG6" s="44"/>
      <c r="AH6" s="44"/>
      <c r="AI6" s="44"/>
      <c r="AJ6" s="44"/>
      <c r="AK6" s="44"/>
    </row>
    <row r="7" spans="1:37" ht="45" customHeight="1">
      <c r="A7" s="104" t="s">
        <v>14</v>
      </c>
      <c r="B7" s="103" t="s">
        <v>96</v>
      </c>
      <c r="C7" s="329" t="s">
        <v>83</v>
      </c>
      <c r="D7" s="441" t="s">
        <v>32</v>
      </c>
      <c r="E7" s="441"/>
      <c r="F7" s="441"/>
      <c r="G7" s="45"/>
      <c r="H7" s="44"/>
      <c r="I7" s="44"/>
      <c r="J7" s="44"/>
      <c r="K7" s="44"/>
      <c r="L7" s="44"/>
      <c r="M7" s="44"/>
      <c r="N7" s="44"/>
      <c r="O7" s="44"/>
      <c r="P7" s="44"/>
      <c r="Q7" s="44"/>
      <c r="AD7" s="44"/>
      <c r="AE7" s="44"/>
      <c r="AF7" s="44"/>
      <c r="AG7" s="44"/>
      <c r="AH7" s="44"/>
      <c r="AI7" s="44"/>
      <c r="AJ7" s="44"/>
      <c r="AK7" s="44"/>
    </row>
    <row r="8" spans="1:37" ht="15" customHeight="1" thickBot="1">
      <c r="A8" s="118">
        <v>50</v>
      </c>
      <c r="B8" s="342">
        <v>2.04</v>
      </c>
      <c r="C8" s="401">
        <v>2.8000000000000001E-2</v>
      </c>
      <c r="D8" s="359">
        <v>5.2867768000000002E-3</v>
      </c>
      <c r="E8" s="370">
        <v>-2.3076303999999999E-3</v>
      </c>
      <c r="F8" s="375">
        <v>-6.0690684999999997E-5</v>
      </c>
      <c r="G8" s="48"/>
      <c r="H8" s="25"/>
      <c r="I8" s="25"/>
      <c r="J8" s="25"/>
      <c r="K8" s="25"/>
      <c r="L8" s="25"/>
      <c r="M8" s="25"/>
      <c r="N8" s="25"/>
      <c r="O8" s="25"/>
      <c r="P8" s="25"/>
      <c r="Q8" s="25"/>
      <c r="AD8" s="44"/>
      <c r="AE8" s="44"/>
      <c r="AF8" s="44"/>
      <c r="AG8" s="44"/>
      <c r="AH8" s="44"/>
      <c r="AI8" s="44"/>
      <c r="AJ8" s="44"/>
      <c r="AK8" s="44"/>
    </row>
    <row r="9" spans="1:37" ht="15" customHeight="1" thickTop="1" thickBot="1">
      <c r="A9" s="119"/>
      <c r="B9" s="343"/>
      <c r="C9" s="343"/>
      <c r="D9" s="361">
        <v>-2.3076303999999999E-3</v>
      </c>
      <c r="E9" s="348">
        <v>1.4550014E-3</v>
      </c>
      <c r="F9" s="374">
        <v>2.4569265E-5</v>
      </c>
      <c r="G9" s="48"/>
      <c r="H9" s="25"/>
      <c r="I9" s="25"/>
      <c r="J9" s="25"/>
      <c r="K9" s="25"/>
      <c r="L9" s="25"/>
      <c r="M9" s="442" t="s">
        <v>43</v>
      </c>
      <c r="N9" s="443"/>
      <c r="O9" s="444"/>
      <c r="P9" s="25"/>
      <c r="Q9" s="25"/>
      <c r="U9" s="49" t="s">
        <v>34</v>
      </c>
      <c r="V9" s="44"/>
      <c r="W9" s="44"/>
      <c r="X9" s="44"/>
      <c r="Y9" s="44"/>
      <c r="Z9" s="44"/>
      <c r="AA9" s="44"/>
      <c r="AB9" s="44"/>
      <c r="AC9" s="44"/>
      <c r="AD9" s="44"/>
      <c r="AE9" s="44"/>
      <c r="AF9" s="44"/>
      <c r="AG9" s="44"/>
      <c r="AH9" s="44"/>
      <c r="AI9" s="44"/>
      <c r="AJ9" s="44"/>
      <c r="AK9" s="44"/>
    </row>
    <row r="10" spans="1:37" ht="15" customHeight="1" thickTop="1">
      <c r="A10" s="119"/>
      <c r="B10" s="343"/>
      <c r="C10" s="343"/>
      <c r="D10" s="377">
        <v>-6.0690684999999997E-5</v>
      </c>
      <c r="E10" s="347">
        <v>2.4569265E-5</v>
      </c>
      <c r="F10" s="373">
        <v>1.2003563000000001E-6</v>
      </c>
      <c r="G10" s="48"/>
      <c r="H10" s="25"/>
      <c r="I10" s="25"/>
      <c r="J10" s="25"/>
      <c r="K10" s="25"/>
      <c r="L10" s="25"/>
      <c r="M10" s="26"/>
      <c r="N10" s="24" t="s">
        <v>54</v>
      </c>
      <c r="O10" s="397" t="s">
        <v>86</v>
      </c>
      <c r="P10" s="25"/>
      <c r="Q10" s="25"/>
      <c r="U10" s="49"/>
      <c r="V10" s="44"/>
      <c r="W10" s="44"/>
      <c r="X10" s="44"/>
      <c r="Y10" s="44"/>
      <c r="Z10" s="44"/>
      <c r="AA10" s="44"/>
      <c r="AB10" s="44"/>
      <c r="AC10" s="44"/>
      <c r="AD10" s="44"/>
      <c r="AE10" s="44"/>
      <c r="AF10" s="44"/>
      <c r="AG10" s="44"/>
      <c r="AH10" s="44"/>
      <c r="AI10" s="44"/>
      <c r="AJ10" s="44"/>
      <c r="AK10" s="44"/>
    </row>
    <row r="11" spans="1:37" ht="15" customHeight="1" thickBot="1">
      <c r="A11" s="119"/>
      <c r="B11" s="343"/>
      <c r="C11" s="343"/>
      <c r="D11" s="379"/>
      <c r="E11" s="389"/>
      <c r="F11" s="380"/>
      <c r="G11" s="48"/>
      <c r="H11" s="25"/>
      <c r="I11" s="25"/>
      <c r="J11" s="25"/>
      <c r="K11" s="25"/>
      <c r="L11" s="25"/>
      <c r="M11" s="27">
        <v>1</v>
      </c>
      <c r="N11" s="24">
        <f>LOG($B$43)</f>
        <v>-0.85387196432176193</v>
      </c>
      <c r="O11" s="24">
        <f>$B$44</f>
        <v>6.7</v>
      </c>
      <c r="P11" s="25"/>
      <c r="Q11" s="25"/>
      <c r="U11" s="43"/>
      <c r="V11" s="44"/>
      <c r="W11" s="44"/>
      <c r="X11" s="44"/>
      <c r="Y11" s="44"/>
      <c r="Z11" s="44"/>
      <c r="AA11" s="44"/>
      <c r="AB11" s="44"/>
      <c r="AC11" s="44"/>
      <c r="AD11" s="44"/>
      <c r="AE11" s="44"/>
      <c r="AF11" s="44"/>
      <c r="AG11" s="44"/>
      <c r="AH11" s="44"/>
      <c r="AI11" s="44"/>
      <c r="AJ11" s="44"/>
      <c r="AK11" s="44"/>
    </row>
    <row r="12" spans="1:37" ht="15" customHeight="1" thickTop="1" thickBot="1">
      <c r="A12" s="119">
        <v>20</v>
      </c>
      <c r="B12" s="343">
        <v>2.04</v>
      </c>
      <c r="C12" s="395">
        <v>3.5000000000000003E-2</v>
      </c>
      <c r="D12" s="361">
        <v>6.6214993999999996E-3</v>
      </c>
      <c r="E12" s="348">
        <v>-2.888669E-3</v>
      </c>
      <c r="F12" s="374">
        <v>-7.5716825000000002E-5</v>
      </c>
      <c r="G12" s="48"/>
      <c r="H12" s="25"/>
      <c r="I12" s="25"/>
      <c r="J12" s="25"/>
      <c r="K12" s="25"/>
      <c r="L12" s="28"/>
      <c r="M12" s="25"/>
      <c r="N12" s="25"/>
      <c r="O12" s="25"/>
      <c r="P12" s="25"/>
      <c r="Q12" s="25"/>
      <c r="U12" s="43"/>
      <c r="V12" s="2" t="s">
        <v>15</v>
      </c>
      <c r="W12" s="2" t="s">
        <v>16</v>
      </c>
      <c r="X12" s="2" t="s">
        <v>17</v>
      </c>
      <c r="Y12" s="2" t="s">
        <v>18</v>
      </c>
      <c r="Z12" s="2" t="s">
        <v>19</v>
      </c>
      <c r="AA12" s="2" t="s">
        <v>20</v>
      </c>
      <c r="AB12" s="2" t="s">
        <v>21</v>
      </c>
      <c r="AC12" s="2" t="s">
        <v>22</v>
      </c>
      <c r="AD12" s="44"/>
      <c r="AE12" s="44"/>
      <c r="AF12" s="44"/>
      <c r="AG12" s="44"/>
      <c r="AH12" s="44"/>
      <c r="AI12" s="44"/>
      <c r="AJ12" s="44"/>
      <c r="AK12" s="44"/>
    </row>
    <row r="13" spans="1:37" ht="15" customHeight="1" thickTop="1" thickBot="1">
      <c r="A13" s="119"/>
      <c r="B13" s="119"/>
      <c r="C13" s="343"/>
      <c r="D13" s="361">
        <v>-2.888669E-3</v>
      </c>
      <c r="E13" s="348">
        <v>1.8172493000000001E-3</v>
      </c>
      <c r="F13" s="374">
        <v>3.0590158000000002E-5</v>
      </c>
      <c r="G13" s="48"/>
      <c r="H13" s="25"/>
      <c r="I13" s="25"/>
      <c r="J13" s="25"/>
      <c r="K13" s="442" t="s">
        <v>44</v>
      </c>
      <c r="L13" s="445"/>
      <c r="M13" s="25" t="s">
        <v>45</v>
      </c>
      <c r="N13" s="25"/>
      <c r="O13" s="25"/>
      <c r="P13" s="25"/>
      <c r="Q13" s="25"/>
      <c r="U13" s="33" t="s">
        <v>55</v>
      </c>
      <c r="V13" s="378">
        <v>0.66049999999999998</v>
      </c>
      <c r="W13" s="365">
        <v>0.65349999999999997</v>
      </c>
      <c r="X13" s="371">
        <v>0.65069999999999995</v>
      </c>
      <c r="Y13" s="369">
        <v>0.6472</v>
      </c>
      <c r="Z13" s="376">
        <v>0.64510000000000001</v>
      </c>
      <c r="AA13" s="367">
        <v>0.64300000000000002</v>
      </c>
      <c r="AB13" s="366">
        <v>0.64129999999999998</v>
      </c>
      <c r="AC13" s="368">
        <v>0.63859999999999995</v>
      </c>
      <c r="AD13" s="44"/>
      <c r="AE13" s="44"/>
      <c r="AF13" s="44"/>
      <c r="AG13" s="44"/>
      <c r="AH13" s="44"/>
      <c r="AI13" s="44"/>
      <c r="AJ13" s="44"/>
      <c r="AK13" s="44"/>
    </row>
    <row r="14" spans="1:37" ht="15" customHeight="1" thickTop="1" thickBot="1">
      <c r="A14" s="119"/>
      <c r="B14" s="119"/>
      <c r="C14" s="343"/>
      <c r="D14" s="377">
        <v>-7.5716825000000002E-5</v>
      </c>
      <c r="E14" s="347">
        <v>3.0590158000000002E-5</v>
      </c>
      <c r="F14" s="373">
        <v>1.4979533000000001E-6</v>
      </c>
      <c r="G14" s="48"/>
      <c r="H14" s="25"/>
      <c r="I14" s="25"/>
      <c r="J14" s="25"/>
      <c r="K14" s="26"/>
      <c r="L14" s="29">
        <v>1</v>
      </c>
      <c r="M14" s="25"/>
      <c r="N14" s="25"/>
      <c r="O14" s="25"/>
      <c r="P14" s="25"/>
      <c r="Q14" s="25"/>
      <c r="U14" s="34" t="s">
        <v>86</v>
      </c>
      <c r="V14" s="10">
        <v>1.2200000000000001E-2</v>
      </c>
      <c r="W14" s="11">
        <v>1.09E-2</v>
      </c>
      <c r="X14" s="12">
        <v>1.0200000000000001E-2</v>
      </c>
      <c r="Y14" s="13">
        <v>9.4999999999999998E-3</v>
      </c>
      <c r="Z14" s="14">
        <v>8.9999999999999993E-3</v>
      </c>
      <c r="AA14" s="15">
        <v>8.6E-3</v>
      </c>
      <c r="AB14" s="16">
        <v>8.2000000000000007E-3</v>
      </c>
      <c r="AC14" s="17">
        <v>7.7000000000000002E-3</v>
      </c>
      <c r="AD14" s="44"/>
      <c r="AE14" s="44"/>
      <c r="AF14" s="44"/>
      <c r="AG14" s="44"/>
      <c r="AH14" s="44"/>
      <c r="AI14" s="44"/>
      <c r="AJ14" s="44"/>
      <c r="AK14" s="44"/>
    </row>
    <row r="15" spans="1:37" ht="15" customHeight="1" thickTop="1" thickBot="1">
      <c r="A15" s="119"/>
      <c r="B15" s="119"/>
      <c r="C15" s="343"/>
      <c r="D15" s="358"/>
      <c r="E15" s="356"/>
      <c r="F15" s="351"/>
      <c r="G15" s="48"/>
      <c r="H15" s="25"/>
      <c r="I15" s="25"/>
      <c r="J15" s="25"/>
      <c r="K15" s="24" t="s">
        <v>54</v>
      </c>
      <c r="L15" s="24">
        <f>$N$11</f>
        <v>-0.85387196432176193</v>
      </c>
      <c r="M15" s="25"/>
      <c r="N15" s="25"/>
      <c r="O15" s="25"/>
      <c r="P15" s="25"/>
      <c r="Q15" s="25"/>
      <c r="U15" s="34" t="s">
        <v>33</v>
      </c>
      <c r="V15" s="10">
        <v>1.4765999999999999</v>
      </c>
      <c r="W15" s="11">
        <v>1.7108000000000001</v>
      </c>
      <c r="X15" s="12">
        <v>1.835</v>
      </c>
      <c r="Y15" s="13">
        <v>1.97</v>
      </c>
      <c r="Z15" s="14">
        <v>2.0581</v>
      </c>
      <c r="AA15" s="15">
        <v>2.1389</v>
      </c>
      <c r="AB15" s="16">
        <v>2.2124999999999999</v>
      </c>
      <c r="AC15" s="17">
        <v>2.3041999999999998</v>
      </c>
      <c r="AD15" s="44"/>
      <c r="AE15" s="44"/>
      <c r="AF15" s="44"/>
      <c r="AG15" s="44"/>
      <c r="AH15" s="44"/>
      <c r="AI15" s="44"/>
      <c r="AJ15" s="44"/>
      <c r="AK15" s="44"/>
    </row>
    <row r="16" spans="1:37" ht="15" customHeight="1" thickTop="1" thickBot="1">
      <c r="A16" s="119">
        <v>10</v>
      </c>
      <c r="B16" s="343">
        <v>2.04</v>
      </c>
      <c r="C16" s="395">
        <v>0.04</v>
      </c>
      <c r="D16" s="361">
        <v>7.7424321999999997E-3</v>
      </c>
      <c r="E16" s="348">
        <v>-3.3706575000000002E-3</v>
      </c>
      <c r="F16" s="374">
        <v>-8.8214714999999995E-5</v>
      </c>
      <c r="G16" s="48"/>
      <c r="H16" s="25"/>
      <c r="I16" s="25"/>
      <c r="J16" s="25"/>
      <c r="K16" s="397" t="s">
        <v>86</v>
      </c>
      <c r="L16" s="24">
        <f>$O$11</f>
        <v>6.7</v>
      </c>
      <c r="M16" s="25"/>
      <c r="N16" s="25"/>
      <c r="O16" s="25"/>
      <c r="P16" s="25"/>
      <c r="Q16" s="25"/>
      <c r="U16" s="34"/>
      <c r="V16" s="50"/>
      <c r="W16" s="51"/>
      <c r="X16" s="52"/>
      <c r="Y16" s="53"/>
      <c r="Z16" s="54"/>
      <c r="AA16" s="55"/>
      <c r="AB16" s="56"/>
      <c r="AC16" s="57"/>
      <c r="AD16" s="44"/>
      <c r="AE16" s="44"/>
      <c r="AF16" s="44"/>
      <c r="AG16" s="44"/>
      <c r="AH16" s="44"/>
      <c r="AI16" s="44"/>
      <c r="AJ16" s="44"/>
      <c r="AK16" s="44"/>
    </row>
    <row r="17" spans="1:37" ht="15" customHeight="1" thickTop="1" thickBot="1">
      <c r="A17" s="119"/>
      <c r="B17" s="119"/>
      <c r="C17" s="343"/>
      <c r="D17" s="361">
        <v>-3.3706575000000002E-3</v>
      </c>
      <c r="E17" s="348">
        <v>2.1141990999999998E-3</v>
      </c>
      <c r="F17" s="374">
        <v>3.5533269999999999E-5</v>
      </c>
      <c r="G17" s="48"/>
      <c r="H17" s="25"/>
      <c r="I17" s="25"/>
      <c r="J17" s="25"/>
      <c r="K17" s="25"/>
      <c r="L17" s="25"/>
      <c r="M17" s="25"/>
      <c r="N17" s="25"/>
      <c r="O17" s="25"/>
      <c r="P17" s="25"/>
      <c r="Q17" s="25"/>
      <c r="U17" s="34"/>
      <c r="V17" s="50"/>
      <c r="W17" s="51"/>
      <c r="X17" s="52"/>
      <c r="Y17" s="53"/>
      <c r="Z17" s="54"/>
      <c r="AA17" s="55"/>
      <c r="AB17" s="56"/>
      <c r="AC17" s="57"/>
      <c r="AD17" s="44"/>
      <c r="AE17" s="44"/>
      <c r="AF17" s="44"/>
      <c r="AG17" s="44"/>
      <c r="AH17" s="44"/>
      <c r="AI17" s="44"/>
      <c r="AJ17" s="44"/>
      <c r="AK17" s="44"/>
    </row>
    <row r="18" spans="1:37" ht="15" customHeight="1" thickTop="1" thickBot="1">
      <c r="A18" s="119"/>
      <c r="B18" s="119"/>
      <c r="C18" s="343"/>
      <c r="D18" s="377">
        <v>-8.8214714999999995E-5</v>
      </c>
      <c r="E18" s="347">
        <v>3.5533269999999999E-5</v>
      </c>
      <c r="F18" s="373">
        <v>1.7408982E-6</v>
      </c>
      <c r="G18" s="48"/>
      <c r="H18" s="25"/>
      <c r="I18" s="25"/>
      <c r="J18" s="25"/>
      <c r="K18" s="25"/>
      <c r="L18" s="25"/>
      <c r="M18" s="25"/>
      <c r="N18" s="25"/>
      <c r="O18" s="25"/>
      <c r="P18" s="25"/>
      <c r="Q18" s="25"/>
      <c r="U18" s="34"/>
      <c r="V18" s="50"/>
      <c r="W18" s="51"/>
      <c r="X18" s="52"/>
      <c r="Y18" s="53"/>
      <c r="Z18" s="54"/>
      <c r="AA18" s="55"/>
      <c r="AB18" s="56"/>
      <c r="AC18" s="57"/>
      <c r="AD18" s="44"/>
      <c r="AE18" s="44"/>
      <c r="AF18" s="44"/>
      <c r="AG18" s="44"/>
      <c r="AH18" s="44"/>
      <c r="AI18" s="44"/>
      <c r="AJ18" s="44"/>
      <c r="AK18" s="44"/>
    </row>
    <row r="19" spans="1:37" ht="15" customHeight="1" thickTop="1" thickBot="1">
      <c r="A19" s="119"/>
      <c r="B19" s="119"/>
      <c r="C19" s="343"/>
      <c r="D19" s="390"/>
      <c r="E19" s="383"/>
      <c r="F19" s="384"/>
      <c r="G19" s="48"/>
      <c r="H19" s="25"/>
      <c r="I19" s="25"/>
      <c r="J19" s="25"/>
      <c r="K19" s="8" t="s">
        <v>14</v>
      </c>
      <c r="L19" s="5"/>
      <c r="M19" s="446" t="s">
        <v>46</v>
      </c>
      <c r="N19" s="443"/>
      <c r="O19" s="443"/>
      <c r="P19" s="2" t="s">
        <v>47</v>
      </c>
      <c r="Q19" s="4" t="s">
        <v>48</v>
      </c>
      <c r="U19" s="34"/>
      <c r="V19" s="59"/>
      <c r="W19" s="60"/>
      <c r="X19" s="61"/>
      <c r="Y19" s="62"/>
      <c r="Z19" s="63"/>
      <c r="AA19" s="64"/>
      <c r="AB19" s="65"/>
      <c r="AC19" s="66"/>
      <c r="AD19" s="44"/>
      <c r="AE19" s="44"/>
      <c r="AF19" s="44"/>
      <c r="AG19" s="44"/>
      <c r="AH19" s="44"/>
      <c r="AI19" s="44"/>
      <c r="AJ19" s="44"/>
      <c r="AK19" s="44"/>
    </row>
    <row r="20" spans="1:37" ht="15" customHeight="1" thickTop="1" thickBot="1">
      <c r="A20" s="119">
        <v>4</v>
      </c>
      <c r="B20" s="343">
        <v>2.04</v>
      </c>
      <c r="C20" s="395">
        <v>4.5999999999999999E-2</v>
      </c>
      <c r="D20" s="361">
        <v>9.3569160999999994E-3</v>
      </c>
      <c r="E20" s="348">
        <v>-4.0637568999999998E-3</v>
      </c>
      <c r="F20" s="374">
        <v>-1.0613864E-4</v>
      </c>
      <c r="G20" s="48"/>
      <c r="H20" s="25"/>
      <c r="I20" s="25"/>
      <c r="J20" s="25"/>
      <c r="K20" s="30">
        <v>50</v>
      </c>
      <c r="L20" s="447"/>
      <c r="M20" s="130">
        <f t="array" ref="M20:O20">MMULT(M11:O11,D8:F10)</f>
        <v>6.8505701130766134E-3</v>
      </c>
      <c r="N20" s="26">
        <v>-3.3854012280089135E-3</v>
      </c>
      <c r="O20" s="131">
        <v>-7.3627304357491919E-5</v>
      </c>
      <c r="P20" s="58">
        <f>MMULT(M20:O20,L14:L16)</f>
        <v>9.2479663704586931E-3</v>
      </c>
      <c r="Q20" s="58">
        <f>(C8+P20)^0.5</f>
        <v>0.19299732218468393</v>
      </c>
      <c r="U20" s="34"/>
      <c r="V20" s="68"/>
      <c r="W20" s="69"/>
      <c r="X20" s="70"/>
      <c r="Y20" s="71"/>
      <c r="Z20" s="72"/>
      <c r="AA20" s="73"/>
      <c r="AB20" s="74"/>
      <c r="AC20" s="75"/>
      <c r="AD20" s="44"/>
      <c r="AE20" s="44"/>
      <c r="AF20" s="44"/>
      <c r="AG20" s="44"/>
      <c r="AH20" s="44"/>
      <c r="AI20" s="44"/>
      <c r="AJ20" s="44"/>
      <c r="AK20" s="44"/>
    </row>
    <row r="21" spans="1:37" ht="15" customHeight="1" thickTop="1">
      <c r="A21" s="119"/>
      <c r="B21" s="119"/>
      <c r="C21" s="343"/>
      <c r="D21" s="361">
        <v>-4.0637568999999998E-3</v>
      </c>
      <c r="E21" s="348">
        <v>2.5405252000000001E-3</v>
      </c>
      <c r="F21" s="374">
        <v>4.2587881000000001E-5</v>
      </c>
      <c r="G21" s="48"/>
      <c r="H21" s="25"/>
      <c r="I21" s="25"/>
      <c r="J21" s="25"/>
      <c r="K21" s="31">
        <v>20</v>
      </c>
      <c r="L21" s="448"/>
      <c r="M21" s="132">
        <f t="array" ref="M21:O21">MMULT(M11:O11,D12:F14)</f>
        <v>8.580750145805378E-3</v>
      </c>
      <c r="N21" s="24">
        <v>-4.2354131708533466E-3</v>
      </c>
      <c r="O21" s="133">
        <v>-9.1800616190373068E-5</v>
      </c>
      <c r="P21" s="67">
        <f>MMULT(M21:O21,L14:L16)</f>
        <v>1.1582186581240689E-2</v>
      </c>
      <c r="Q21" s="67">
        <f>(C12+P21)^0.5</f>
        <v>0.21582906797102352</v>
      </c>
      <c r="U21" s="43"/>
      <c r="V21" s="44"/>
      <c r="W21" s="44"/>
      <c r="X21" s="44"/>
      <c r="Y21" s="44"/>
      <c r="Z21" s="44"/>
      <c r="AA21" s="44"/>
      <c r="AB21" s="44"/>
      <c r="AC21" s="44"/>
      <c r="AD21" s="44"/>
      <c r="AE21" s="44"/>
      <c r="AF21" s="44"/>
      <c r="AG21" s="44"/>
      <c r="AH21" s="44"/>
      <c r="AI21" s="44"/>
      <c r="AJ21" s="44"/>
      <c r="AK21" s="44"/>
    </row>
    <row r="22" spans="1:37" ht="15" customHeight="1" thickBot="1">
      <c r="A22" s="119"/>
      <c r="B22" s="119"/>
      <c r="C22" s="343"/>
      <c r="D22" s="377">
        <v>-1.0613864E-4</v>
      </c>
      <c r="E22" s="347">
        <v>4.2587881000000001E-5</v>
      </c>
      <c r="F22" s="373">
        <v>2.0894904E-6</v>
      </c>
      <c r="G22" s="48"/>
      <c r="H22" s="25"/>
      <c r="I22" s="25"/>
      <c r="J22" s="25"/>
      <c r="K22" s="31">
        <v>10</v>
      </c>
      <c r="L22" s="448"/>
      <c r="M22" s="132">
        <f t="array" ref="M22:O22">MMULT(M11:O11,D16:F18)</f>
        <v>1.0029503550080879E-2</v>
      </c>
      <c r="N22" s="24">
        <v>-4.9378399294843014E-3</v>
      </c>
      <c r="O22" s="133">
        <v>-1.0689156011367552E-4</v>
      </c>
      <c r="P22" s="67">
        <f>MMULT(M22:O22,L14:L16)</f>
        <v>1.3529613177414445E-2</v>
      </c>
      <c r="Q22" s="67">
        <f>(C16+P22)^0.5</f>
        <v>0.23136467573381733</v>
      </c>
      <c r="U22" s="43"/>
      <c r="V22" s="44"/>
      <c r="W22" s="44"/>
      <c r="X22" s="44"/>
      <c r="Y22" s="44"/>
      <c r="Z22" s="44"/>
      <c r="AA22" s="44"/>
      <c r="AB22" s="44"/>
      <c r="AC22" s="44"/>
      <c r="AD22" s="44"/>
      <c r="AE22" s="44"/>
      <c r="AF22" s="44"/>
      <c r="AG22" s="44"/>
      <c r="AH22" s="44"/>
      <c r="AI22" s="44"/>
      <c r="AJ22" s="44"/>
      <c r="AK22" s="44"/>
    </row>
    <row r="23" spans="1:37" ht="15" customHeight="1" thickTop="1" thickBot="1">
      <c r="A23" s="119"/>
      <c r="B23" s="119"/>
      <c r="C23" s="343"/>
      <c r="D23" s="381"/>
      <c r="E23" s="382"/>
      <c r="F23" s="386"/>
      <c r="G23" s="48"/>
      <c r="H23" s="25"/>
      <c r="I23" s="25"/>
      <c r="J23" s="25"/>
      <c r="K23" s="31">
        <v>4</v>
      </c>
      <c r="L23" s="448"/>
      <c r="M23" s="132">
        <f t="array" ref="M23:O23">MMULT(M11:O11,D20:F22)</f>
        <v>1.2115715298729113E-2</v>
      </c>
      <c r="N23" s="24">
        <v>-5.947701340232937E-3</v>
      </c>
      <c r="O23" s="133">
        <v>-1.2850365192577145E-4</v>
      </c>
      <c r="P23" s="67">
        <f>MMULT(M23:O23,L14:L16)</f>
        <v>1.6333316257410319E-2</v>
      </c>
      <c r="Q23" s="67">
        <f>(C20+P23)^0.5</f>
        <v>0.24966640995017794</v>
      </c>
      <c r="U23" s="35" t="s">
        <v>1</v>
      </c>
      <c r="V23" s="438" t="s">
        <v>2</v>
      </c>
      <c r="W23" s="438"/>
      <c r="X23" s="438"/>
      <c r="Y23" s="438"/>
      <c r="Z23" s="438"/>
      <c r="AA23" s="438"/>
      <c r="AB23" s="438"/>
      <c r="AC23" s="438"/>
      <c r="AD23" s="44"/>
      <c r="AE23" s="44"/>
      <c r="AF23" s="44"/>
      <c r="AG23" s="44"/>
      <c r="AH23" s="44"/>
      <c r="AI23" s="44"/>
      <c r="AJ23" s="44"/>
      <c r="AK23" s="44"/>
    </row>
    <row r="24" spans="1:37" ht="15" customHeight="1" thickTop="1">
      <c r="A24" s="119">
        <v>2</v>
      </c>
      <c r="B24" s="343">
        <v>2.04</v>
      </c>
      <c r="C24" s="395">
        <v>5.1999999999999998E-2</v>
      </c>
      <c r="D24" s="361">
        <v>1.0660384E-2</v>
      </c>
      <c r="E24" s="348">
        <v>-4.6238920000000001E-3</v>
      </c>
      <c r="F24" s="374">
        <v>-1.205596E-4</v>
      </c>
      <c r="G24" s="48"/>
      <c r="H24" s="25"/>
      <c r="I24" s="25"/>
      <c r="J24" s="25"/>
      <c r="K24" s="31">
        <v>2</v>
      </c>
      <c r="L24" s="448"/>
      <c r="M24" s="132">
        <f t="array" ref="M24:O24">MMULT(M11:O11,D24:F26)</f>
        <v>1.380084642485168E-2</v>
      </c>
      <c r="N24" s="24">
        <v>-6.7644873551076061E-3</v>
      </c>
      <c r="O24" s="133">
        <v>-1.4587356240405665E-4</v>
      </c>
      <c r="P24" s="67">
        <f>MMULT(M24:O24,L14:L16)</f>
        <v>1.8599499662279952E-2</v>
      </c>
      <c r="Q24" s="67">
        <f>(C24+P24)^0.5</f>
        <v>0.26570566358713538</v>
      </c>
      <c r="U24" s="157" t="s">
        <v>55</v>
      </c>
      <c r="V24" s="439" t="s">
        <v>3</v>
      </c>
      <c r="W24" s="439"/>
      <c r="X24" s="439"/>
      <c r="Y24" s="439"/>
      <c r="Z24" s="439"/>
      <c r="AA24" s="439"/>
      <c r="AB24" s="439"/>
      <c r="AC24" s="440"/>
      <c r="AD24" s="44"/>
      <c r="AE24" s="46"/>
      <c r="AF24" s="46"/>
      <c r="AG24" s="46"/>
      <c r="AH24" s="46"/>
      <c r="AI24" s="46"/>
      <c r="AJ24" s="47"/>
      <c r="AK24" s="47"/>
    </row>
    <row r="25" spans="1:37" ht="15" customHeight="1">
      <c r="A25" s="119"/>
      <c r="B25" s="119"/>
      <c r="C25" s="343"/>
      <c r="D25" s="361">
        <v>-4.6238920000000001E-3</v>
      </c>
      <c r="E25" s="348">
        <v>2.8855347000000002E-3</v>
      </c>
      <c r="F25" s="374">
        <v>4.8251019000000001E-5</v>
      </c>
      <c r="G25" s="48"/>
      <c r="H25" s="25"/>
      <c r="I25" s="25"/>
      <c r="J25" s="25"/>
      <c r="K25" s="31">
        <v>1</v>
      </c>
      <c r="L25" s="448"/>
      <c r="M25" s="132">
        <f t="array" ref="M25:O25">MMULT(M11:O11,D28:F30)</f>
        <v>1.5561935996699822E-2</v>
      </c>
      <c r="N25" s="24">
        <v>-7.6182586186689938E-3</v>
      </c>
      <c r="O25" s="133">
        <v>-1.6399416639025985E-4</v>
      </c>
      <c r="P25" s="67">
        <f>MMULT(M25:O25,L14:L16)</f>
        <v>2.0968192533319167E-2</v>
      </c>
      <c r="Q25" s="67">
        <f>(C28+P25)^0.5</f>
        <v>0.27922785056888427</v>
      </c>
      <c r="U25" s="372" t="s">
        <v>86</v>
      </c>
      <c r="V25" s="450" t="s">
        <v>53</v>
      </c>
      <c r="W25" s="433"/>
      <c r="X25" s="433"/>
      <c r="Y25" s="433"/>
      <c r="Z25" s="433"/>
      <c r="AA25" s="433"/>
      <c r="AB25" s="433"/>
      <c r="AC25" s="434"/>
      <c r="AD25" s="44"/>
      <c r="AE25" s="46"/>
      <c r="AF25" s="46"/>
      <c r="AG25" s="46"/>
      <c r="AH25" s="46"/>
      <c r="AI25" s="46"/>
      <c r="AJ25" s="47"/>
      <c r="AK25" s="47"/>
    </row>
    <row r="26" spans="1:37" ht="15" customHeight="1">
      <c r="A26" s="119"/>
      <c r="B26" s="119"/>
      <c r="C26" s="343"/>
      <c r="D26" s="377">
        <v>-1.205596E-4</v>
      </c>
      <c r="E26" s="347">
        <v>4.8251019000000001E-5</v>
      </c>
      <c r="F26" s="373">
        <v>2.3710791E-6</v>
      </c>
      <c r="G26" s="48"/>
      <c r="H26" s="25"/>
      <c r="I26" s="25"/>
      <c r="J26" s="25"/>
      <c r="K26" s="31">
        <v>0.5</v>
      </c>
      <c r="L26" s="448"/>
      <c r="M26" s="132">
        <f t="array" ref="M26:O26">MMULT(M11:O11,D32:F34)</f>
        <v>1.7415048493546817E-2</v>
      </c>
      <c r="N26" s="24">
        <v>-8.5190052594623523E-3</v>
      </c>
      <c r="O26" s="133">
        <v>-1.8303730778966939E-4</v>
      </c>
      <c r="P26" s="67">
        <f>MMULT(M26:O26,L14:L16)</f>
        <v>2.3462838286320575E-2</v>
      </c>
      <c r="Q26" s="67">
        <f>(C32+P26)^0.5</f>
        <v>0.29574116772326536</v>
      </c>
      <c r="U26" s="77"/>
      <c r="V26" s="433"/>
      <c r="W26" s="433"/>
      <c r="X26" s="433"/>
      <c r="Y26" s="433"/>
      <c r="Z26" s="433"/>
      <c r="AA26" s="433"/>
      <c r="AB26" s="433"/>
      <c r="AC26" s="434"/>
      <c r="AD26" s="44"/>
      <c r="AE26" s="46"/>
      <c r="AF26" s="46"/>
      <c r="AG26" s="46"/>
      <c r="AH26" s="46"/>
      <c r="AI26" s="46"/>
      <c r="AJ26" s="47"/>
      <c r="AK26" s="47"/>
    </row>
    <row r="27" spans="1:37" ht="15" customHeight="1" thickBot="1">
      <c r="A27" s="119"/>
      <c r="B27" s="119"/>
      <c r="C27" s="343"/>
      <c r="D27" s="358"/>
      <c r="E27" s="356"/>
      <c r="F27" s="351"/>
      <c r="G27" s="48"/>
      <c r="H27" s="25"/>
      <c r="I27" s="25"/>
      <c r="J27" s="25"/>
      <c r="K27" s="32">
        <v>0.2</v>
      </c>
      <c r="L27" s="449"/>
      <c r="M27" s="134">
        <f t="array" ref="M27:O27">MMULT(M11:O11,D36:F38)</f>
        <v>2.0173424394100116E-2</v>
      </c>
      <c r="N27" s="135">
        <v>-9.8660647123541279E-3</v>
      </c>
      <c r="O27" s="136">
        <v>-2.1142590978446671E-4</v>
      </c>
      <c r="P27" s="76">
        <f>MMULT(M27:O27,L14:L16)</f>
        <v>2.7181226854607627E-2</v>
      </c>
      <c r="Q27" s="76">
        <f>(C36+P27)^0.5</f>
        <v>0.31651418112717733</v>
      </c>
      <c r="U27" s="77"/>
      <c r="V27" s="433"/>
      <c r="W27" s="433"/>
      <c r="X27" s="433"/>
      <c r="Y27" s="433"/>
      <c r="Z27" s="433"/>
      <c r="AA27" s="433"/>
      <c r="AB27" s="433"/>
      <c r="AC27" s="434"/>
      <c r="AD27" s="44"/>
      <c r="AE27" s="46"/>
      <c r="AF27" s="46"/>
      <c r="AG27" s="46"/>
      <c r="AH27" s="46"/>
      <c r="AI27" s="46"/>
      <c r="AJ27" s="47"/>
      <c r="AK27" s="47"/>
    </row>
    <row r="28" spans="1:37" ht="15" customHeight="1" thickTop="1">
      <c r="A28" s="119">
        <v>1</v>
      </c>
      <c r="B28" s="343">
        <v>2.04</v>
      </c>
      <c r="C28" s="395">
        <v>5.7000000000000002E-2</v>
      </c>
      <c r="D28" s="361">
        <v>1.2022332E-2</v>
      </c>
      <c r="E28" s="348">
        <v>-5.2093877999999996E-3</v>
      </c>
      <c r="F28" s="374">
        <v>-1.3560391000000001E-4</v>
      </c>
      <c r="G28" s="48"/>
      <c r="H28" s="25"/>
      <c r="I28" s="25"/>
      <c r="J28" s="25"/>
      <c r="K28" s="25"/>
      <c r="L28" s="25"/>
      <c r="M28" s="25"/>
      <c r="N28" s="25"/>
      <c r="O28" s="25"/>
      <c r="P28" s="25"/>
      <c r="Q28" s="25"/>
      <c r="U28" s="36"/>
      <c r="V28" s="435"/>
      <c r="W28" s="433"/>
      <c r="X28" s="433"/>
      <c r="Y28" s="433"/>
      <c r="Z28" s="433"/>
      <c r="AA28" s="433"/>
      <c r="AB28" s="433"/>
      <c r="AC28" s="434"/>
    </row>
    <row r="29" spans="1:37" ht="15" customHeight="1">
      <c r="A29" s="119"/>
      <c r="B29" s="119"/>
      <c r="C29" s="343"/>
      <c r="D29" s="361">
        <v>-5.2093877999999996E-3</v>
      </c>
      <c r="E29" s="348">
        <v>3.2460517E-3</v>
      </c>
      <c r="F29" s="374">
        <v>5.4155481000000002E-5</v>
      </c>
      <c r="G29" s="48"/>
      <c r="H29" s="25"/>
      <c r="I29" s="25"/>
      <c r="J29" s="25"/>
      <c r="K29" s="424" t="s">
        <v>49</v>
      </c>
      <c r="L29" s="424"/>
      <c r="M29" s="424"/>
      <c r="N29" s="424"/>
      <c r="O29" s="424"/>
      <c r="P29" s="424"/>
      <c r="Q29" s="424"/>
      <c r="U29" s="77"/>
      <c r="V29" s="433"/>
      <c r="W29" s="433"/>
      <c r="X29" s="433"/>
      <c r="Y29" s="433"/>
      <c r="Z29" s="433"/>
      <c r="AA29" s="433"/>
      <c r="AB29" s="433"/>
      <c r="AC29" s="434"/>
    </row>
    <row r="30" spans="1:37" ht="15" customHeight="1">
      <c r="A30" s="119"/>
      <c r="B30" s="119"/>
      <c r="C30" s="343"/>
      <c r="D30" s="377">
        <v>-1.3560391000000001E-4</v>
      </c>
      <c r="E30" s="347">
        <v>5.4155481000000002E-5</v>
      </c>
      <c r="F30" s="373">
        <v>2.6644165E-6</v>
      </c>
      <c r="G30" s="48"/>
      <c r="H30" s="25"/>
      <c r="I30" s="25"/>
      <c r="J30" s="25"/>
      <c r="K30" s="424"/>
      <c r="L30" s="424"/>
      <c r="M30" s="424"/>
      <c r="N30" s="424"/>
      <c r="O30" s="424"/>
      <c r="P30" s="424"/>
      <c r="Q30" s="424"/>
      <c r="U30" s="78"/>
      <c r="V30" s="433"/>
      <c r="W30" s="433"/>
      <c r="X30" s="433"/>
      <c r="Y30" s="433"/>
      <c r="Z30" s="433"/>
      <c r="AA30" s="433"/>
      <c r="AB30" s="433"/>
      <c r="AC30" s="434"/>
    </row>
    <row r="31" spans="1:37" ht="15" customHeight="1" thickBot="1">
      <c r="A31" s="119"/>
      <c r="B31" s="119"/>
      <c r="C31" s="343"/>
      <c r="D31" s="358"/>
      <c r="E31" s="356"/>
      <c r="F31" s="351"/>
      <c r="G31" s="48"/>
      <c r="H31" s="25"/>
      <c r="I31" s="25"/>
      <c r="J31" s="25"/>
      <c r="K31" s="424"/>
      <c r="L31" s="424"/>
      <c r="M31" s="424"/>
      <c r="N31" s="424"/>
      <c r="O31" s="424"/>
      <c r="P31" s="424"/>
      <c r="Q31" s="424"/>
      <c r="U31" s="79"/>
      <c r="V31" s="436"/>
      <c r="W31" s="436"/>
      <c r="X31" s="436"/>
      <c r="Y31" s="436"/>
      <c r="Z31" s="436"/>
      <c r="AA31" s="436"/>
      <c r="AB31" s="436"/>
      <c r="AC31" s="437"/>
    </row>
    <row r="32" spans="1:37" ht="15" customHeight="1" thickTop="1">
      <c r="A32" s="119">
        <v>0.5</v>
      </c>
      <c r="B32" s="343">
        <v>2.04</v>
      </c>
      <c r="C32" s="395">
        <v>6.4000000000000001E-2</v>
      </c>
      <c r="D32" s="361">
        <v>1.3454577000000001E-2</v>
      </c>
      <c r="E32" s="348">
        <v>-5.8264420000000003E-3</v>
      </c>
      <c r="F32" s="374">
        <v>-1.5142745999999999E-4</v>
      </c>
      <c r="G32" s="48"/>
      <c r="H32" s="25"/>
      <c r="I32" s="25"/>
      <c r="J32" s="25"/>
      <c r="K32" s="424"/>
      <c r="L32" s="424"/>
      <c r="M32" s="424"/>
      <c r="N32" s="424"/>
      <c r="O32" s="424"/>
      <c r="P32" s="424"/>
      <c r="Q32" s="424"/>
    </row>
    <row r="33" spans="1:17" ht="15" customHeight="1">
      <c r="A33" s="119"/>
      <c r="B33" s="119"/>
      <c r="C33" s="343"/>
      <c r="D33" s="361">
        <v>-5.8264420000000003E-3</v>
      </c>
      <c r="E33" s="348">
        <v>3.627019E-3</v>
      </c>
      <c r="F33" s="374">
        <v>6.0365161000000003E-5</v>
      </c>
      <c r="G33" s="48"/>
      <c r="H33" s="25"/>
      <c r="I33" s="25"/>
      <c r="J33" s="25"/>
      <c r="K33" s="424"/>
      <c r="L33" s="424"/>
      <c r="M33" s="424"/>
      <c r="N33" s="424"/>
      <c r="O33" s="424"/>
      <c r="P33" s="424"/>
      <c r="Q33" s="424"/>
    </row>
    <row r="34" spans="1:17" ht="15" customHeight="1">
      <c r="A34" s="119"/>
      <c r="B34" s="119"/>
      <c r="C34" s="343"/>
      <c r="D34" s="377">
        <v>-1.5142745999999999E-4</v>
      </c>
      <c r="E34" s="347">
        <v>6.0365161000000003E-5</v>
      </c>
      <c r="F34" s="373">
        <v>2.9752642999999998E-6</v>
      </c>
      <c r="G34" s="48"/>
      <c r="H34" s="25"/>
      <c r="I34" s="25"/>
      <c r="J34" s="25"/>
      <c r="K34" s="25"/>
      <c r="L34" s="25"/>
      <c r="M34" s="25"/>
      <c r="N34" s="25"/>
      <c r="O34" s="25"/>
      <c r="P34" s="25"/>
      <c r="Q34" s="25"/>
    </row>
    <row r="35" spans="1:17" ht="15" customHeight="1">
      <c r="A35" s="119"/>
      <c r="B35" s="119"/>
      <c r="C35" s="343"/>
      <c r="D35" s="358"/>
      <c r="E35" s="356"/>
      <c r="F35" s="351"/>
      <c r="G35" s="48"/>
      <c r="H35" s="25"/>
      <c r="I35" s="25"/>
      <c r="J35" s="25"/>
      <c r="K35" s="432" t="s">
        <v>97</v>
      </c>
      <c r="L35" s="424"/>
      <c r="M35" s="424"/>
      <c r="N35" s="424"/>
      <c r="O35" s="424"/>
      <c r="P35" s="424"/>
      <c r="Q35" s="424"/>
    </row>
    <row r="36" spans="1:17" ht="15" customHeight="1">
      <c r="A36" s="119">
        <v>0.2</v>
      </c>
      <c r="B36" s="343">
        <v>2.04</v>
      </c>
      <c r="C36" s="395">
        <v>7.2999999999999995E-2</v>
      </c>
      <c r="D36" s="361">
        <v>1.5583757E-2</v>
      </c>
      <c r="E36" s="348">
        <v>-6.7482447999999999E-3</v>
      </c>
      <c r="F36" s="374">
        <v>-1.7499546999999999E-4</v>
      </c>
      <c r="G36" s="48"/>
      <c r="H36" s="25"/>
      <c r="I36" s="25"/>
      <c r="J36" s="25"/>
      <c r="K36" s="424"/>
      <c r="L36" s="424"/>
      <c r="M36" s="424"/>
      <c r="N36" s="424"/>
      <c r="O36" s="424"/>
      <c r="P36" s="424"/>
      <c r="Q36" s="424"/>
    </row>
    <row r="37" spans="1:17" ht="15" customHeight="1">
      <c r="A37" s="119"/>
      <c r="B37" s="119"/>
      <c r="C37" s="123"/>
      <c r="D37" s="361">
        <v>-6.7482447999999999E-3</v>
      </c>
      <c r="E37" s="348">
        <v>4.1979278999999996E-3</v>
      </c>
      <c r="F37" s="374">
        <v>6.9652690999999993E-5</v>
      </c>
      <c r="G37" s="48"/>
      <c r="H37" s="25"/>
      <c r="I37" s="25"/>
      <c r="J37" s="25"/>
      <c r="K37" s="25"/>
      <c r="L37" s="25"/>
      <c r="M37" s="25"/>
      <c r="N37" s="25"/>
      <c r="O37" s="25"/>
      <c r="P37" s="25"/>
      <c r="Q37" s="25"/>
    </row>
    <row r="38" spans="1:17" ht="15" customHeight="1">
      <c r="A38" s="122"/>
      <c r="B38" s="122"/>
      <c r="C38" s="124"/>
      <c r="D38" s="387">
        <v>-1.7499546999999999E-4</v>
      </c>
      <c r="E38" s="385">
        <v>6.9652690999999993E-5</v>
      </c>
      <c r="F38" s="396">
        <v>3.4394090000000001E-6</v>
      </c>
      <c r="G38" s="48"/>
      <c r="H38" s="25"/>
      <c r="I38" s="25"/>
      <c r="J38" s="25"/>
      <c r="K38" s="25"/>
      <c r="L38" s="25"/>
      <c r="M38" s="25"/>
      <c r="N38" s="25"/>
      <c r="O38" s="25"/>
      <c r="P38" s="25"/>
      <c r="Q38" s="25"/>
    </row>
    <row r="39" spans="1:17">
      <c r="K39" s="25"/>
      <c r="L39" s="25"/>
      <c r="M39" s="25"/>
      <c r="N39" s="25"/>
      <c r="O39" s="25"/>
      <c r="P39" s="25"/>
      <c r="Q39" s="25"/>
    </row>
    <row r="43" spans="1:17">
      <c r="A43" s="40" t="s">
        <v>0</v>
      </c>
      <c r="B43" s="106">
        <f>'Region 3'!B7</f>
        <v>0.14000000000000001</v>
      </c>
      <c r="C43" s="102"/>
      <c r="D43" s="93"/>
      <c r="E43" s="42"/>
    </row>
    <row r="44" spans="1:17">
      <c r="A44" s="403" t="s">
        <v>53</v>
      </c>
      <c r="B44" s="106">
        <f>'Region 3'!B8</f>
        <v>6.7</v>
      </c>
      <c r="C44" s="102"/>
      <c r="D44" s="93"/>
      <c r="E44" s="42"/>
    </row>
    <row r="45" spans="1:17">
      <c r="B45" s="42"/>
      <c r="C45" s="102"/>
      <c r="D45" s="42"/>
      <c r="E45" s="42"/>
    </row>
    <row r="46" spans="1:17" ht="65.25">
      <c r="A46" s="113" t="s">
        <v>14</v>
      </c>
      <c r="B46" s="111" t="s">
        <v>59</v>
      </c>
      <c r="C46" s="114" t="s">
        <v>60</v>
      </c>
      <c r="D46" s="112" t="s">
        <v>61</v>
      </c>
      <c r="E46" s="111" t="s">
        <v>39</v>
      </c>
      <c r="F46" s="113" t="s">
        <v>40</v>
      </c>
      <c r="G46" s="111" t="s">
        <v>41</v>
      </c>
    </row>
    <row r="47" spans="1:17">
      <c r="A47" s="83">
        <v>50</v>
      </c>
      <c r="B47" s="94">
        <f>ROUND(((10^(V$15+(V$13*LOG($B$43))+(V$14*$B$44)))),3-LEN(INT(((10^(V$15+(V$13*LOG($B$43))+(V$14*$B$44)))))))</f>
        <v>9.8699999999999992</v>
      </c>
      <c r="C47" s="115">
        <f>ROUND((B47/10^(B8*Q20)),3-LEN(INT((B47/10^(B8*Q20)))))</f>
        <v>3.99</v>
      </c>
      <c r="D47" s="94">
        <f>ROUND((B47*10^(B8*Q20)),3-LEN(INT((B47*10^(B8*Q20)))))</f>
        <v>24.4</v>
      </c>
      <c r="E47" s="95">
        <f t="shared" ref="E47:E54" si="0">100*((10^-Q20)-1)</f>
        <v>-35.87864697700418</v>
      </c>
      <c r="F47" s="84">
        <f t="shared" ref="F47:F54" si="1">100*((10^Q20)-1)</f>
        <v>55.954288681552057</v>
      </c>
      <c r="G47" s="85">
        <f t="shared" ref="G47:G54" si="2">100*(10^(LN(10)*Q20^2)-1)^0.5</f>
        <v>46.726298313965167</v>
      </c>
    </row>
    <row r="48" spans="1:17">
      <c r="A48" s="86">
        <v>20</v>
      </c>
      <c r="B48" s="96">
        <f>ROUND(((10^(W$15+(W$13*LOG($B$43))+(W$14*$B$44)))),3-LEN(INT(((10^(W$15+(W$13*LOG($B$43))+(W$14*$B$44)))))))</f>
        <v>16.8</v>
      </c>
      <c r="C48" s="116">
        <f>ROUND((B48/10^(B12*Q21)),3-LEN(INT((B48/10^(B9*Q21)))))</f>
        <v>6.1</v>
      </c>
      <c r="D48" s="96">
        <f>ROUND((B48*10^(B12*Q21)),3-LEN(INT((B48*10^(B12*Q21)))))</f>
        <v>46.3</v>
      </c>
      <c r="E48" s="97">
        <f t="shared" si="0"/>
        <v>-39.162559846814545</v>
      </c>
      <c r="F48" s="87">
        <f t="shared" si="1"/>
        <v>64.372464962702722</v>
      </c>
      <c r="G48" s="88">
        <f t="shared" si="2"/>
        <v>52.92880477933155</v>
      </c>
    </row>
    <row r="49" spans="1:7">
      <c r="A49" s="86">
        <v>10</v>
      </c>
      <c r="B49" s="96">
        <f>ROUND(((10^(X$15+(X$13*LOG($B$43))+(X$14*$B$44)))),3-LEN(INT(((10^(X$15+(X$13*LOG($B$43))+(X$14*$B$44)))))))</f>
        <v>22.3</v>
      </c>
      <c r="C49" s="116">
        <f>ROUND((B49/10^(B16*Q22)),3-LEN(INT((B49/10^(B10*Q22)))))</f>
        <v>7.5</v>
      </c>
      <c r="D49" s="96">
        <f>ROUND((B49*10^(B16*Q22)),3-LEN(INT((B49*10^(B10*Q22)))))</f>
        <v>66.099999999999994</v>
      </c>
      <c r="E49" s="97">
        <f t="shared" si="0"/>
        <v>-41.300375340456043</v>
      </c>
      <c r="F49" s="87">
        <f t="shared" si="1"/>
        <v>70.358840588840138</v>
      </c>
      <c r="G49" s="88">
        <f t="shared" si="2"/>
        <v>57.286877485160005</v>
      </c>
    </row>
    <row r="50" spans="1:7">
      <c r="A50" s="86">
        <v>4</v>
      </c>
      <c r="B50" s="96">
        <f>ROUND(((10^(Y$15+(Y$13*LOG($B$43))+(Y$14*$B$44)))),3-LEN(INT(((10^(Y$15+(Y$13*LOG($B$43))+(Y$14*$B$44)))))))</f>
        <v>30.3</v>
      </c>
      <c r="C50" s="116">
        <f>ROUND((B50/10^(B20*Q23)),3-LEN(INT((B50/10^(B11*Q23)))))</f>
        <v>9.4</v>
      </c>
      <c r="D50" s="96">
        <f>ROUND((B50*10^(B20*Q23)),3-LEN(INT((B50*10^(B11*Q23)))))</f>
        <v>97.9</v>
      </c>
      <c r="E50" s="97">
        <f t="shared" si="0"/>
        <v>-43.722656355038247</v>
      </c>
      <c r="F50" s="87">
        <f t="shared" si="1"/>
        <v>77.691400345532344</v>
      </c>
      <c r="G50" s="88">
        <f t="shared" si="2"/>
        <v>62.581367905472007</v>
      </c>
    </row>
    <row r="51" spans="1:7">
      <c r="A51" s="86">
        <v>2</v>
      </c>
      <c r="B51" s="96">
        <f>ROUND(((10^(Z$15+(Z$13*LOG($B$43))+(Z$14*$B$44)))),3-LEN(INT(((10^(Z$15+(Z$13*LOG($B$43))+(Z$14*$B$44)))))))</f>
        <v>36.9</v>
      </c>
      <c r="C51" s="116">
        <f>ROUND((B51/10^(B24*Q24)),3-LEN(INT((B51/10^(B12*Q24)))))</f>
        <v>10.6</v>
      </c>
      <c r="D51" s="96">
        <f>ROUND((B51*10^(B24*Q24)),3-LEN(INT((B51*10^(B12*Q24)))))</f>
        <v>129</v>
      </c>
      <c r="E51" s="97">
        <f t="shared" si="0"/>
        <v>-45.763165231669134</v>
      </c>
      <c r="F51" s="87">
        <f t="shared" si="1"/>
        <v>84.376541195929917</v>
      </c>
      <c r="G51" s="88">
        <f t="shared" si="2"/>
        <v>67.378764111601669</v>
      </c>
    </row>
    <row r="52" spans="1:7">
      <c r="A52" s="86">
        <v>1</v>
      </c>
      <c r="B52" s="96">
        <f>ROUND(((10^(AA$15+(AA$13*LOG($B$43))+(AA$14*$B$44)))),3-LEN(INT(((10^(AA$15+(AA$13*LOG($B$43))+(AA$14*$B$44)))))))</f>
        <v>44.4</v>
      </c>
      <c r="C52" s="116">
        <f>ROUND((B52/10^(B28*Q25)),3-LEN(INT((B52/10^(B13*Q25)))))</f>
        <v>12</v>
      </c>
      <c r="D52" s="96">
        <f>ROUND((B52*10^(B28*Q25)),3-LEN(INT((B52*10^(B13*Q25)))))</f>
        <v>164.8</v>
      </c>
      <c r="E52" s="97">
        <f t="shared" si="0"/>
        <v>-47.425863372692177</v>
      </c>
      <c r="F52" s="87">
        <f t="shared" si="1"/>
        <v>90.207593343641236</v>
      </c>
      <c r="G52" s="88">
        <f t="shared" si="2"/>
        <v>71.548484133566674</v>
      </c>
    </row>
    <row r="53" spans="1:7">
      <c r="A53" s="86">
        <v>0.5</v>
      </c>
      <c r="B53" s="96">
        <f>ROUND(((10^(AB$15+(AB$13*LOG($B$43))+(AB$14*$B$44)))),3-LEN(INT(((10^(AB$15+(AB$13*LOG($B$43))+(AB$14*$B$44)))))))</f>
        <v>52.5</v>
      </c>
      <c r="C53" s="116">
        <f>ROUND((B53/10^(B32*Q26)),3-LEN(INT((B53/10^(B14*Q26)))))</f>
        <v>13.1</v>
      </c>
      <c r="D53" s="96">
        <f>ROUND((B53*10^(B32*Q26)),3-LEN(INT((B53*10^(B14*Q26)))))</f>
        <v>210.6</v>
      </c>
      <c r="E53" s="97">
        <f t="shared" si="0"/>
        <v>-49.387378507302813</v>
      </c>
      <c r="F53" s="87">
        <f t="shared" si="1"/>
        <v>97.579175017498017</v>
      </c>
      <c r="G53" s="88">
        <f t="shared" si="2"/>
        <v>76.809909196277488</v>
      </c>
    </row>
    <row r="54" spans="1:7">
      <c r="A54" s="89">
        <v>0.2</v>
      </c>
      <c r="B54" s="98">
        <f>ROUND(((10^(AC$15+(AC$13*LOG($B$43))+(AC$14*$B$44)))),3-LEN(INT(((10^(AC$15+(AC$13*LOG($B$43))+(AC$14*$B$44)))))))</f>
        <v>64.599999999999994</v>
      </c>
      <c r="C54" s="117">
        <f>ROUND((B54/10^(B36*Q27)),3-LEN(INT((B54/10^(B15*Q27)))))</f>
        <v>14.6</v>
      </c>
      <c r="D54" s="98">
        <f>ROUND((B54*10^(B36*Q27)),3-LEN(INT((B54*10^(B15*Q27)))))</f>
        <v>285.7</v>
      </c>
      <c r="E54" s="99">
        <f t="shared" si="0"/>
        <v>-51.751277497448037</v>
      </c>
      <c r="F54" s="90">
        <f t="shared" si="1"/>
        <v>107.25937354032702</v>
      </c>
      <c r="G54" s="91">
        <f t="shared" si="2"/>
        <v>83.719073258651918</v>
      </c>
    </row>
  </sheetData>
  <sheetProtection algorithmName="SHA-512" hashValue="ZHGu05iR/mjCs5HyX3s6stPZwq6ztCKrPx6G/yhb1Fh+VLWBxaoNdiM9q5twDVhTna0GAqg7m3/fSSBnZFtcLw==" saltValue="wEms+EO+s0tme+tMH1Ek0Q==" spinCount="100000" sheet="1" objects="1" scenarios="1" selectLockedCells="1"/>
  <mergeCells count="16">
    <mergeCell ref="V23:AC23"/>
    <mergeCell ref="V24:AC24"/>
    <mergeCell ref="V25:AC25"/>
    <mergeCell ref="V26:AC26"/>
    <mergeCell ref="D7:F7"/>
    <mergeCell ref="M9:O9"/>
    <mergeCell ref="K13:L13"/>
    <mergeCell ref="M19:O19"/>
    <mergeCell ref="L20:L27"/>
    <mergeCell ref="K35:Q36"/>
    <mergeCell ref="V27:AC27"/>
    <mergeCell ref="K29:Q33"/>
    <mergeCell ref="V28:AC28"/>
    <mergeCell ref="V29:AC29"/>
    <mergeCell ref="V30:AC30"/>
    <mergeCell ref="V31:AC3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3"/>
  <sheetViews>
    <sheetView workbookViewId="0">
      <selection activeCell="B1" sqref="B1"/>
    </sheetView>
  </sheetViews>
  <sheetFormatPr defaultColWidth="8.85546875" defaultRowHeight="12.75"/>
  <cols>
    <col min="1" max="1" width="35" style="37" customWidth="1"/>
    <col min="2" max="2" width="13.42578125" style="37" customWidth="1"/>
    <col min="3" max="3" width="20.7109375" style="101" customWidth="1"/>
    <col min="4" max="4" width="13.42578125" style="37" customWidth="1"/>
    <col min="5" max="5" width="9.42578125" style="37" customWidth="1"/>
    <col min="6" max="6" width="10.28515625" style="37" customWidth="1"/>
    <col min="7" max="7" width="9.42578125" style="37" customWidth="1"/>
    <col min="8" max="10" width="8.85546875" style="37"/>
    <col min="11" max="11" width="27.7109375" style="37" customWidth="1"/>
    <col min="12" max="12" width="8.42578125" style="37" customWidth="1"/>
    <col min="13" max="16" width="35.7109375" style="37" customWidth="1"/>
    <col min="17" max="19" width="8.85546875" style="37"/>
    <col min="20" max="20" width="34.7109375" style="38" customWidth="1"/>
    <col min="21" max="21" width="14.140625" style="37" customWidth="1"/>
    <col min="22" max="28" width="8.7109375" style="37" customWidth="1"/>
    <col min="29" max="34" width="8.85546875" style="37"/>
    <col min="35" max="36" width="8.5703125" style="37" bestFit="1" customWidth="1"/>
    <col min="37" max="39" width="8.85546875" style="37"/>
    <col min="40" max="40" width="14.85546875" style="37" customWidth="1"/>
    <col min="41" max="16384" width="8.85546875" style="37"/>
  </cols>
  <sheetData>
    <row r="1" spans="1:37">
      <c r="A1" s="39" t="s">
        <v>56</v>
      </c>
      <c r="T1" s="43"/>
      <c r="U1" s="44"/>
      <c r="V1" s="44"/>
      <c r="W1" s="44"/>
      <c r="X1" s="44"/>
      <c r="Y1" s="44"/>
      <c r="Z1" s="45"/>
      <c r="AA1" s="44"/>
      <c r="AB1" s="44"/>
      <c r="AC1" s="44"/>
      <c r="AD1" s="46"/>
      <c r="AE1" s="46"/>
      <c r="AF1" s="46"/>
      <c r="AG1" s="46"/>
      <c r="AH1" s="46"/>
      <c r="AI1" s="47"/>
      <c r="AJ1" s="47"/>
    </row>
    <row r="2" spans="1:37">
      <c r="A2" s="41"/>
      <c r="T2" s="43"/>
      <c r="U2" s="44"/>
      <c r="V2" s="44"/>
      <c r="W2" s="44"/>
      <c r="X2" s="44"/>
      <c r="Y2" s="44"/>
      <c r="Z2" s="45"/>
      <c r="AA2" s="44"/>
      <c r="AB2" s="44"/>
      <c r="AC2" s="44"/>
      <c r="AD2" s="46"/>
      <c r="AE2" s="46"/>
      <c r="AF2" s="46"/>
      <c r="AG2" s="46"/>
      <c r="AH2" s="46"/>
      <c r="AI2" s="47"/>
      <c r="AJ2" s="47"/>
    </row>
    <row r="3" spans="1:37">
      <c r="A3" s="41"/>
      <c r="T3" s="43"/>
      <c r="U3" s="44"/>
      <c r="V3" s="44"/>
      <c r="W3" s="44"/>
      <c r="X3" s="44"/>
      <c r="Y3" s="44"/>
      <c r="Z3" s="45"/>
      <c r="AA3" s="44"/>
      <c r="AB3" s="44"/>
      <c r="AC3" s="44"/>
      <c r="AD3" s="46"/>
      <c r="AE3" s="46"/>
      <c r="AF3" s="46"/>
      <c r="AG3" s="46"/>
      <c r="AH3" s="46"/>
      <c r="AI3" s="47"/>
      <c r="AJ3" s="47"/>
    </row>
    <row r="4" spans="1:37">
      <c r="A4" s="41"/>
      <c r="T4" s="43"/>
      <c r="U4" s="44"/>
      <c r="V4" s="44"/>
      <c r="W4" s="44"/>
      <c r="X4" s="44"/>
      <c r="Y4" s="44"/>
      <c r="Z4" s="45"/>
      <c r="AA4" s="44"/>
      <c r="AB4" s="44"/>
      <c r="AC4" s="44"/>
      <c r="AD4" s="46"/>
      <c r="AE4" s="46"/>
      <c r="AF4" s="46"/>
      <c r="AG4" s="46"/>
      <c r="AH4" s="46"/>
      <c r="AI4" s="47"/>
      <c r="AJ4" s="47"/>
    </row>
    <row r="5" spans="1:37">
      <c r="A5" s="39" t="s">
        <v>35</v>
      </c>
      <c r="T5" s="43"/>
      <c r="U5" s="44"/>
      <c r="V5" s="44"/>
      <c r="W5" s="44"/>
      <c r="X5" s="44"/>
      <c r="Y5" s="44"/>
      <c r="Z5" s="45"/>
      <c r="AA5" s="44"/>
      <c r="AB5" s="44"/>
      <c r="AC5" s="44"/>
      <c r="AD5" s="44"/>
      <c r="AE5" s="44"/>
      <c r="AF5" s="44"/>
      <c r="AG5" s="44"/>
      <c r="AH5" s="44"/>
      <c r="AI5" s="44"/>
      <c r="AJ5" s="44"/>
    </row>
    <row r="6" spans="1:37">
      <c r="T6" s="43"/>
      <c r="U6" s="44"/>
      <c r="V6" s="44"/>
      <c r="W6" s="44"/>
      <c r="X6" s="44"/>
      <c r="Y6" s="44"/>
      <c r="Z6" s="45"/>
      <c r="AA6" s="44"/>
      <c r="AB6" s="44"/>
      <c r="AC6" s="44"/>
      <c r="AD6" s="44"/>
      <c r="AE6" s="44"/>
      <c r="AF6" s="44"/>
      <c r="AG6" s="44"/>
      <c r="AH6" s="44"/>
      <c r="AI6" s="44"/>
      <c r="AJ6" s="44"/>
    </row>
    <row r="7" spans="1:37" ht="45" customHeight="1">
      <c r="A7" s="104" t="s">
        <v>14</v>
      </c>
      <c r="B7" s="103" t="s">
        <v>96</v>
      </c>
      <c r="C7" s="105" t="s">
        <v>83</v>
      </c>
      <c r="D7" s="452" t="s">
        <v>32</v>
      </c>
      <c r="E7" s="453"/>
      <c r="F7" s="453"/>
      <c r="G7" s="454"/>
      <c r="H7" s="44"/>
      <c r="I7" s="44"/>
      <c r="J7" s="44"/>
      <c r="K7" s="44"/>
      <c r="L7" s="44"/>
      <c r="M7" s="44"/>
      <c r="N7" s="44"/>
      <c r="O7" s="44"/>
      <c r="P7" s="44"/>
      <c r="AC7" s="44"/>
      <c r="AD7" s="44"/>
      <c r="AE7" s="44"/>
      <c r="AF7" s="44"/>
      <c r="AG7" s="44"/>
      <c r="AH7" s="44"/>
      <c r="AI7" s="44"/>
      <c r="AJ7" s="44"/>
    </row>
    <row r="8" spans="1:37" ht="15" customHeight="1" thickBot="1">
      <c r="A8" s="118">
        <v>50</v>
      </c>
      <c r="B8" s="118">
        <v>1.9770000000000001</v>
      </c>
      <c r="C8" s="404">
        <v>2.8000000000000001E-2</v>
      </c>
      <c r="D8" s="400">
        <v>2.8627573999999999E-2</v>
      </c>
      <c r="E8" s="406">
        <v>-9.4503266000000002E-4</v>
      </c>
      <c r="F8" s="406">
        <v>-1.1839710000000001E-4</v>
      </c>
      <c r="G8" s="407">
        <v>-3.3394017999999999E-3</v>
      </c>
      <c r="H8" s="48"/>
      <c r="I8" s="25"/>
      <c r="J8" s="25"/>
      <c r="K8" s="25"/>
      <c r="L8" s="25"/>
      <c r="M8" s="25"/>
      <c r="N8" s="25"/>
      <c r="O8" s="25"/>
      <c r="P8" s="25"/>
      <c r="Q8" s="25"/>
      <c r="T8" s="37"/>
      <c r="U8" s="38"/>
      <c r="AD8" s="44"/>
      <c r="AE8" s="44"/>
      <c r="AF8" s="44"/>
      <c r="AG8" s="44"/>
      <c r="AH8" s="44"/>
      <c r="AI8" s="44"/>
      <c r="AJ8" s="44"/>
      <c r="AK8" s="44"/>
    </row>
    <row r="9" spans="1:37" ht="15" customHeight="1" thickTop="1" thickBot="1">
      <c r="A9" s="119"/>
      <c r="B9" s="119"/>
      <c r="C9" s="404"/>
      <c r="D9" s="398">
        <v>-9.4503266000000002E-4</v>
      </c>
      <c r="E9" s="408">
        <v>5.3586824999999998E-4</v>
      </c>
      <c r="F9" s="408">
        <v>1.4193475000000001E-5</v>
      </c>
      <c r="G9" s="405">
        <v>5.7583378000000001E-5</v>
      </c>
      <c r="H9" s="48"/>
      <c r="I9" s="25"/>
      <c r="J9" s="25"/>
      <c r="K9" s="25"/>
      <c r="L9" s="25"/>
      <c r="M9" s="442" t="s">
        <v>43</v>
      </c>
      <c r="N9" s="443"/>
      <c r="O9" s="443"/>
      <c r="P9" s="451"/>
      <c r="Q9" s="25"/>
      <c r="T9" s="37"/>
      <c r="U9" s="49" t="s">
        <v>34</v>
      </c>
      <c r="V9" s="44"/>
      <c r="W9" s="44"/>
      <c r="X9" s="44"/>
      <c r="Y9" s="44"/>
      <c r="Z9" s="44"/>
      <c r="AA9" s="44"/>
      <c r="AB9" s="44"/>
      <c r="AC9" s="44"/>
      <c r="AD9" s="44"/>
      <c r="AE9" s="44"/>
      <c r="AF9" s="44"/>
      <c r="AG9" s="44"/>
      <c r="AH9" s="44"/>
      <c r="AI9" s="44"/>
      <c r="AJ9" s="44"/>
      <c r="AK9" s="44"/>
    </row>
    <row r="10" spans="1:37" ht="15" customHeight="1" thickTop="1">
      <c r="A10" s="119"/>
      <c r="B10" s="119"/>
      <c r="C10" s="394"/>
      <c r="D10" s="398">
        <v>-1.1839710000000001E-4</v>
      </c>
      <c r="E10" s="408">
        <v>1.4193475000000001E-5</v>
      </c>
      <c r="F10" s="408">
        <v>4.4760362E-6</v>
      </c>
      <c r="G10" s="405">
        <v>9.0800436000000001E-6</v>
      </c>
      <c r="H10" s="48"/>
      <c r="I10" s="25"/>
      <c r="J10" s="25"/>
      <c r="K10" s="25"/>
      <c r="L10" s="25"/>
      <c r="M10" s="100"/>
      <c r="N10" s="100" t="s">
        <v>54</v>
      </c>
      <c r="O10" s="399" t="s">
        <v>84</v>
      </c>
      <c r="P10" s="399" t="s">
        <v>87</v>
      </c>
      <c r="Q10" s="25"/>
      <c r="T10" s="37"/>
      <c r="U10" s="49"/>
      <c r="V10" s="44"/>
      <c r="W10" s="44"/>
      <c r="X10" s="44"/>
      <c r="Y10" s="44"/>
      <c r="Z10" s="44"/>
      <c r="AA10" s="44"/>
      <c r="AB10" s="44"/>
      <c r="AC10" s="44"/>
      <c r="AD10" s="44"/>
      <c r="AE10" s="44"/>
      <c r="AF10" s="44"/>
      <c r="AG10" s="44"/>
      <c r="AH10" s="44"/>
      <c r="AI10" s="44"/>
      <c r="AJ10" s="44"/>
      <c r="AK10" s="44"/>
    </row>
    <row r="11" spans="1:37" ht="15" customHeight="1" thickBot="1">
      <c r="A11" s="119"/>
      <c r="B11" s="119"/>
      <c r="C11" s="394"/>
      <c r="D11" s="398">
        <v>-3.3394017999999999E-3</v>
      </c>
      <c r="E11" s="408">
        <v>5.7583378000000001E-5</v>
      </c>
      <c r="F11" s="408">
        <v>9.0800436000000001E-6</v>
      </c>
      <c r="G11" s="405">
        <v>4.0737576999999998E-4</v>
      </c>
      <c r="H11" s="48"/>
      <c r="I11" s="25"/>
      <c r="J11" s="25"/>
      <c r="K11" s="25"/>
      <c r="L11" s="25"/>
      <c r="M11" s="27">
        <v>1</v>
      </c>
      <c r="N11" s="138">
        <f>LOG($B$51)</f>
        <v>-0.17392519729917355</v>
      </c>
      <c r="O11" s="24">
        <f>$B$53</f>
        <v>20.3</v>
      </c>
      <c r="P11" s="24">
        <f>$B$52</f>
        <v>9.68</v>
      </c>
      <c r="Q11" s="25"/>
      <c r="T11" s="37"/>
      <c r="U11" s="43"/>
      <c r="V11" s="44"/>
      <c r="W11" s="44"/>
      <c r="X11" s="44"/>
      <c r="Y11" s="44"/>
      <c r="Z11" s="44"/>
      <c r="AA11" s="44"/>
      <c r="AB11" s="44"/>
      <c r="AC11" s="44"/>
      <c r="AD11" s="44"/>
      <c r="AE11" s="44"/>
      <c r="AF11" s="44"/>
      <c r="AG11" s="44"/>
      <c r="AH11" s="44"/>
      <c r="AI11" s="44"/>
      <c r="AJ11" s="44"/>
      <c r="AK11" s="44"/>
    </row>
    <row r="12" spans="1:37" ht="15" customHeight="1" thickTop="1" thickBot="1">
      <c r="A12" s="119"/>
      <c r="B12" s="119"/>
      <c r="C12" s="394"/>
      <c r="D12" s="355"/>
      <c r="E12" s="357"/>
      <c r="F12" s="357"/>
      <c r="G12" s="350"/>
      <c r="H12" s="48"/>
      <c r="I12" s="25"/>
      <c r="J12" s="25"/>
      <c r="K12" s="25"/>
      <c r="L12" s="28"/>
      <c r="M12" s="25"/>
      <c r="N12" s="25"/>
      <c r="O12" s="25"/>
      <c r="P12" s="25"/>
      <c r="Q12" s="25"/>
      <c r="T12" s="37"/>
      <c r="U12" s="43"/>
      <c r="V12" s="2" t="s">
        <v>15</v>
      </c>
      <c r="W12" s="2" t="s">
        <v>16</v>
      </c>
      <c r="X12" s="2" t="s">
        <v>17</v>
      </c>
      <c r="Y12" s="2" t="s">
        <v>18</v>
      </c>
      <c r="Z12" s="2" t="s">
        <v>19</v>
      </c>
      <c r="AA12" s="2" t="s">
        <v>20</v>
      </c>
      <c r="AB12" s="2" t="s">
        <v>21</v>
      </c>
      <c r="AC12" s="2" t="s">
        <v>22</v>
      </c>
      <c r="AD12" s="44"/>
      <c r="AE12" s="44"/>
      <c r="AF12" s="44"/>
      <c r="AG12" s="44"/>
      <c r="AH12" s="44"/>
      <c r="AI12" s="44"/>
      <c r="AJ12" s="44"/>
      <c r="AK12" s="44"/>
    </row>
    <row r="13" spans="1:37" ht="15" customHeight="1" thickTop="1" thickBot="1">
      <c r="A13" s="119">
        <v>20</v>
      </c>
      <c r="B13" s="119">
        <v>1.9770000000000001</v>
      </c>
      <c r="C13" s="404">
        <v>2.3E-2</v>
      </c>
      <c r="D13" s="398">
        <v>2.7103267E-2</v>
      </c>
      <c r="E13" s="408">
        <v>-8.222959E-4</v>
      </c>
      <c r="F13" s="408">
        <v>-1.0291693E-4</v>
      </c>
      <c r="G13" s="405">
        <v>-3.1738231000000001E-3</v>
      </c>
      <c r="H13" s="48"/>
      <c r="I13" s="25"/>
      <c r="J13" s="25"/>
      <c r="K13" s="442" t="s">
        <v>44</v>
      </c>
      <c r="L13" s="445"/>
      <c r="M13" s="25" t="s">
        <v>45</v>
      </c>
      <c r="N13" s="25"/>
      <c r="O13" s="25"/>
      <c r="P13" s="25"/>
      <c r="Q13" s="25"/>
      <c r="T13" s="37"/>
      <c r="U13" s="33" t="s">
        <v>55</v>
      </c>
      <c r="V13" s="378">
        <v>0.59079999999999999</v>
      </c>
      <c r="W13" s="365">
        <v>0.5958</v>
      </c>
      <c r="X13" s="371">
        <v>0.60040000000000004</v>
      </c>
      <c r="Y13" s="369">
        <v>0.60670000000000002</v>
      </c>
      <c r="Z13" s="376">
        <v>0.61109999999999998</v>
      </c>
      <c r="AA13" s="367">
        <v>0.61539999999999995</v>
      </c>
      <c r="AB13" s="366">
        <v>0.62009999999999998</v>
      </c>
      <c r="AC13" s="368">
        <v>0.62609999999999999</v>
      </c>
      <c r="AD13" s="44"/>
      <c r="AE13" s="44"/>
      <c r="AF13" s="44"/>
      <c r="AG13" s="44"/>
      <c r="AH13" s="44"/>
      <c r="AI13" s="44"/>
      <c r="AJ13" s="44"/>
      <c r="AK13" s="44"/>
    </row>
    <row r="14" spans="1:37" ht="15" customHeight="1" thickTop="1" thickBot="1">
      <c r="A14" s="119"/>
      <c r="B14" s="119"/>
      <c r="C14" s="404"/>
      <c r="D14" s="398">
        <v>-8.222959E-4</v>
      </c>
      <c r="E14" s="408">
        <v>4.7301979999999998E-4</v>
      </c>
      <c r="F14" s="408">
        <v>1.2606763E-5</v>
      </c>
      <c r="G14" s="405">
        <v>5.0833471999999997E-5</v>
      </c>
      <c r="H14" s="48"/>
      <c r="I14" s="25"/>
      <c r="J14" s="25"/>
      <c r="K14" s="100"/>
      <c r="L14" s="129">
        <v>1</v>
      </c>
      <c r="M14" s="25"/>
      <c r="N14" s="25"/>
      <c r="O14" s="25"/>
      <c r="P14" s="25"/>
      <c r="Q14" s="25"/>
      <c r="T14" s="37"/>
      <c r="U14" s="34" t="s">
        <v>87</v>
      </c>
      <c r="V14" s="10">
        <v>5.1499999999999997E-2</v>
      </c>
      <c r="W14" s="11">
        <v>6.2300000000000001E-2</v>
      </c>
      <c r="X14" s="12">
        <v>6.6600000000000006E-2</v>
      </c>
      <c r="Y14" s="13">
        <v>7.0800000000000002E-2</v>
      </c>
      <c r="Z14" s="14">
        <v>7.3800000000000004E-2</v>
      </c>
      <c r="AA14" s="15">
        <v>7.6200000000000004E-2</v>
      </c>
      <c r="AB14" s="16">
        <v>7.85E-2</v>
      </c>
      <c r="AC14" s="17">
        <v>8.1299999999999997E-2</v>
      </c>
      <c r="AD14" s="44"/>
      <c r="AE14" s="44"/>
      <c r="AF14" s="44"/>
      <c r="AG14" s="44"/>
      <c r="AH14" s="44"/>
      <c r="AI14" s="44"/>
      <c r="AJ14" s="44"/>
      <c r="AK14" s="44"/>
    </row>
    <row r="15" spans="1:37" ht="15" customHeight="1" thickTop="1" thickBot="1">
      <c r="A15" s="119"/>
      <c r="B15" s="119"/>
      <c r="C15" s="394"/>
      <c r="D15" s="398">
        <v>-1.0291693E-4</v>
      </c>
      <c r="E15" s="408">
        <v>1.2606763E-5</v>
      </c>
      <c r="F15" s="408">
        <v>4.0494023E-6</v>
      </c>
      <c r="G15" s="405">
        <v>7.5227665000000002E-6</v>
      </c>
      <c r="H15" s="48"/>
      <c r="I15" s="25"/>
      <c r="J15" s="25"/>
      <c r="K15" s="24" t="s">
        <v>54</v>
      </c>
      <c r="L15" s="138">
        <f>$N$11</f>
        <v>-0.17392519729917355</v>
      </c>
      <c r="M15" s="25"/>
      <c r="N15" s="25"/>
      <c r="O15" s="25"/>
      <c r="P15" s="25"/>
      <c r="Q15" s="25"/>
      <c r="T15" s="37"/>
      <c r="U15" s="137" t="s">
        <v>84</v>
      </c>
      <c r="V15" s="10">
        <v>1.7299999999999999E-2</v>
      </c>
      <c r="W15" s="11">
        <v>1.2500000000000001E-2</v>
      </c>
      <c r="X15" s="12">
        <v>1.01E-2</v>
      </c>
      <c r="Y15" s="13">
        <v>7.4999999999999997E-3</v>
      </c>
      <c r="Z15" s="14">
        <v>5.7999999999999996E-3</v>
      </c>
      <c r="AA15" s="15">
        <v>4.3E-3</v>
      </c>
      <c r="AB15" s="16">
        <v>2.8999999999999998E-3</v>
      </c>
      <c r="AC15" s="17">
        <v>1.1999999999999999E-3</v>
      </c>
      <c r="AD15" s="44"/>
      <c r="AE15" s="44"/>
      <c r="AF15" s="44"/>
      <c r="AG15" s="44"/>
      <c r="AH15" s="44"/>
      <c r="AI15" s="44"/>
      <c r="AJ15" s="44"/>
      <c r="AK15" s="44"/>
    </row>
    <row r="16" spans="1:37" ht="15" customHeight="1" thickTop="1" thickBot="1">
      <c r="A16" s="119"/>
      <c r="B16" s="119"/>
      <c r="C16" s="394"/>
      <c r="D16" s="398">
        <v>-3.1738231000000001E-3</v>
      </c>
      <c r="E16" s="408">
        <v>5.0833471999999997E-5</v>
      </c>
      <c r="F16" s="408">
        <v>7.5227665000000002E-6</v>
      </c>
      <c r="G16" s="405">
        <v>3.888826E-4</v>
      </c>
      <c r="H16" s="48"/>
      <c r="I16" s="25"/>
      <c r="J16" s="25"/>
      <c r="K16" s="399" t="s">
        <v>84</v>
      </c>
      <c r="L16" s="24">
        <f>$O$11</f>
        <v>20.3</v>
      </c>
      <c r="M16" s="25"/>
      <c r="N16" s="25"/>
      <c r="O16" s="25"/>
      <c r="P16" s="25"/>
      <c r="Q16" s="25"/>
      <c r="T16" s="37"/>
      <c r="U16" s="34" t="s">
        <v>33</v>
      </c>
      <c r="V16" s="50">
        <v>1.4205000000000001</v>
      </c>
      <c r="W16" s="51">
        <v>1.6088</v>
      </c>
      <c r="X16" s="52">
        <v>1.7145999999999999</v>
      </c>
      <c r="Y16" s="53">
        <v>1.8269</v>
      </c>
      <c r="Z16" s="54">
        <v>1.8940999999999999</v>
      </c>
      <c r="AA16" s="55">
        <v>1.9564999999999999</v>
      </c>
      <c r="AB16" s="56">
        <v>2.0112999999999999</v>
      </c>
      <c r="AC16" s="57">
        <v>2.0771999999999999</v>
      </c>
      <c r="AD16" s="44"/>
      <c r="AE16" s="44"/>
      <c r="AF16" s="44"/>
      <c r="AG16" s="44"/>
      <c r="AH16" s="44"/>
      <c r="AI16" s="44"/>
      <c r="AJ16" s="44"/>
      <c r="AK16" s="44"/>
    </row>
    <row r="17" spans="1:37" ht="15" customHeight="1" thickTop="1" thickBot="1">
      <c r="A17" s="119"/>
      <c r="B17" s="119"/>
      <c r="C17" s="394"/>
      <c r="D17" s="358"/>
      <c r="E17" s="356"/>
      <c r="F17" s="356"/>
      <c r="G17" s="351"/>
      <c r="H17" s="48"/>
      <c r="I17" s="25"/>
      <c r="J17" s="25"/>
      <c r="K17" s="399" t="s">
        <v>87</v>
      </c>
      <c r="L17" s="24">
        <f>$P$11</f>
        <v>9.68</v>
      </c>
      <c r="M17" s="25"/>
      <c r="N17" s="25"/>
      <c r="O17" s="25"/>
      <c r="P17" s="25"/>
      <c r="Q17" s="25"/>
      <c r="T17" s="37"/>
      <c r="U17" s="34"/>
      <c r="V17" s="50"/>
      <c r="W17" s="51"/>
      <c r="X17" s="52"/>
      <c r="Y17" s="53"/>
      <c r="Z17" s="54"/>
      <c r="AA17" s="55"/>
      <c r="AB17" s="56"/>
      <c r="AC17" s="57"/>
      <c r="AD17" s="44"/>
      <c r="AE17" s="44"/>
      <c r="AF17" s="44"/>
      <c r="AG17" s="44"/>
      <c r="AH17" s="44"/>
      <c r="AI17" s="44"/>
      <c r="AJ17" s="44"/>
      <c r="AK17" s="44"/>
    </row>
    <row r="18" spans="1:37" ht="15" customHeight="1" thickTop="1" thickBot="1">
      <c r="A18" s="119">
        <v>10</v>
      </c>
      <c r="B18" s="119">
        <v>1.9770000000000001</v>
      </c>
      <c r="C18" s="404">
        <v>2.1999999999999999E-2</v>
      </c>
      <c r="D18" s="398">
        <v>2.9795506999999999E-2</v>
      </c>
      <c r="E18" s="408">
        <v>-8.4869833999999999E-4</v>
      </c>
      <c r="F18" s="408">
        <v>-1.0706993E-4</v>
      </c>
      <c r="G18" s="405">
        <v>-3.4988593000000001E-3</v>
      </c>
      <c r="H18" s="48"/>
      <c r="I18" s="25"/>
      <c r="J18" s="25"/>
      <c r="K18" s="25"/>
      <c r="L18" s="25"/>
      <c r="M18" s="25"/>
      <c r="N18" s="25"/>
      <c r="O18" s="25"/>
      <c r="P18" s="25"/>
      <c r="Q18" s="25"/>
      <c r="T18" s="37"/>
      <c r="U18" s="34"/>
      <c r="V18" s="50"/>
      <c r="W18" s="51"/>
      <c r="X18" s="52"/>
      <c r="Y18" s="53"/>
      <c r="Z18" s="54"/>
      <c r="AA18" s="55"/>
      <c r="AB18" s="56"/>
      <c r="AC18" s="57"/>
      <c r="AD18" s="44"/>
      <c r="AE18" s="44"/>
      <c r="AF18" s="44"/>
      <c r="AG18" s="44"/>
      <c r="AH18" s="44"/>
      <c r="AI18" s="44"/>
      <c r="AJ18" s="44"/>
      <c r="AK18" s="44"/>
    </row>
    <row r="19" spans="1:37" ht="15" customHeight="1" thickTop="1" thickBot="1">
      <c r="A19" s="119"/>
      <c r="B19" s="119"/>
      <c r="C19" s="404"/>
      <c r="D19" s="398">
        <v>-8.4869833999999999E-4</v>
      </c>
      <c r="E19" s="408">
        <v>4.9605915000000003E-4</v>
      </c>
      <c r="F19" s="408">
        <v>1.3315308E-5</v>
      </c>
      <c r="G19" s="405">
        <v>5.2471666000000001E-5</v>
      </c>
      <c r="H19" s="48"/>
      <c r="I19" s="25"/>
      <c r="J19" s="25"/>
      <c r="K19" s="8" t="s">
        <v>14</v>
      </c>
      <c r="L19" s="5"/>
      <c r="M19" s="446" t="s">
        <v>46</v>
      </c>
      <c r="N19" s="443"/>
      <c r="O19" s="443"/>
      <c r="P19" s="455"/>
      <c r="Q19" s="2" t="s">
        <v>47</v>
      </c>
      <c r="R19" s="4" t="s">
        <v>48</v>
      </c>
      <c r="T19" s="37"/>
      <c r="U19" s="34"/>
      <c r="V19" s="59"/>
      <c r="W19" s="60"/>
      <c r="X19" s="61"/>
      <c r="Y19" s="62"/>
      <c r="Z19" s="63"/>
      <c r="AA19" s="64"/>
      <c r="AB19" s="65"/>
      <c r="AC19" s="66"/>
      <c r="AD19" s="44"/>
      <c r="AE19" s="44"/>
      <c r="AF19" s="44"/>
      <c r="AG19" s="44"/>
      <c r="AH19" s="44"/>
      <c r="AI19" s="44"/>
      <c r="AJ19" s="44"/>
      <c r="AK19" s="44"/>
    </row>
    <row r="20" spans="1:37" ht="15" customHeight="1" thickTop="1" thickBot="1">
      <c r="A20" s="119"/>
      <c r="B20" s="119"/>
      <c r="C20" s="394"/>
      <c r="D20" s="398">
        <v>-1.0706993E-4</v>
      </c>
      <c r="E20" s="408">
        <v>1.3315308E-5</v>
      </c>
      <c r="F20" s="408">
        <v>4.2904243000000001E-6</v>
      </c>
      <c r="G20" s="405">
        <v>7.6775675000000002E-6</v>
      </c>
      <c r="H20" s="48"/>
      <c r="I20" s="25"/>
      <c r="J20" s="25"/>
      <c r="K20" s="30">
        <v>50</v>
      </c>
      <c r="L20" s="447"/>
      <c r="M20" s="130">
        <f t="array" ref="M20:P20">MMULT(M11:P11,D8:G11)</f>
        <v>-5.9369315621553391E-3</v>
      </c>
      <c r="N20" s="26">
        <v>-1.9269900956761282E-4</v>
      </c>
      <c r="O20" s="26">
        <v>5.7892653968264098E-5</v>
      </c>
      <c r="P20" s="131">
        <v>7.7830533830019729E-4</v>
      </c>
      <c r="Q20" s="58">
        <f t="array" ref="Q20">MMULT(M20:P20,L14:L17)</f>
        <v>2.8058002014047338E-3</v>
      </c>
      <c r="R20" s="58">
        <f>(C8+Q20)^0.5</f>
        <v>0.17551581182732437</v>
      </c>
      <c r="T20" s="37"/>
      <c r="U20" s="34"/>
      <c r="V20" s="68"/>
      <c r="W20" s="69"/>
      <c r="X20" s="70"/>
      <c r="Y20" s="71"/>
      <c r="Z20" s="72"/>
      <c r="AA20" s="73"/>
      <c r="AB20" s="74"/>
      <c r="AC20" s="75"/>
      <c r="AD20" s="44"/>
      <c r="AE20" s="44"/>
      <c r="AF20" s="44"/>
      <c r="AG20" s="44"/>
      <c r="AH20" s="44"/>
      <c r="AI20" s="44"/>
      <c r="AJ20" s="44"/>
      <c r="AK20" s="44"/>
    </row>
    <row r="21" spans="1:37" ht="15" customHeight="1" thickTop="1">
      <c r="A21" s="119"/>
      <c r="B21" s="119"/>
      <c r="C21" s="394"/>
      <c r="D21" s="398">
        <v>-3.4988593000000001E-3</v>
      </c>
      <c r="E21" s="408">
        <v>5.2471666000000001E-5</v>
      </c>
      <c r="F21" s="408">
        <v>7.6775675000000002E-6</v>
      </c>
      <c r="G21" s="405">
        <v>4.2943118000000001E-4</v>
      </c>
      <c r="H21" s="48"/>
      <c r="I21" s="25"/>
      <c r="J21" s="25"/>
      <c r="K21" s="31">
        <v>20</v>
      </c>
      <c r="L21" s="448"/>
      <c r="M21" s="132">
        <f t="array" ref="M21:P21">MMULT(M11:P11,D13:G16)</f>
        <v>-5.5655363103542001E-3</v>
      </c>
      <c r="N21" s="24">
        <v>-1.5658066418141562E-4</v>
      </c>
      <c r="O21" s="24">
        <v>4.9913682667921075E-5</v>
      </c>
      <c r="P21" s="133">
        <v>7.3443140630299799E-4</v>
      </c>
      <c r="Q21" s="67">
        <f t="array" ref="Q21">MMULT(M21:P21,L14:L17)</f>
        <v>2.584240783728607E-3</v>
      </c>
      <c r="R21" s="67">
        <f>(C13+Q21)^0.5</f>
        <v>0.1599507448676892</v>
      </c>
      <c r="T21" s="37"/>
      <c r="U21" s="43"/>
      <c r="V21" s="44"/>
      <c r="W21" s="44"/>
      <c r="X21" s="44"/>
      <c r="Y21" s="44"/>
      <c r="Z21" s="44"/>
      <c r="AA21" s="44"/>
      <c r="AB21" s="44"/>
      <c r="AC21" s="44"/>
      <c r="AD21" s="44"/>
      <c r="AE21" s="44"/>
      <c r="AF21" s="44"/>
      <c r="AG21" s="44"/>
      <c r="AH21" s="44"/>
      <c r="AI21" s="44"/>
      <c r="AJ21" s="44"/>
      <c r="AK21" s="44"/>
    </row>
    <row r="22" spans="1:37" ht="15" customHeight="1" thickBot="1">
      <c r="A22" s="119"/>
      <c r="B22" s="119"/>
      <c r="C22" s="394"/>
      <c r="D22" s="354"/>
      <c r="E22" s="360"/>
      <c r="F22" s="360"/>
      <c r="G22" s="352"/>
      <c r="H22" s="48"/>
      <c r="I22" s="25"/>
      <c r="J22" s="25"/>
      <c r="K22" s="31">
        <v>10</v>
      </c>
      <c r="L22" s="448"/>
      <c r="M22" s="132">
        <f t="array" ref="M22:P22">MMULT(M11:P11,D18:G21)</f>
        <v>-6.0993605767680203E-3</v>
      </c>
      <c r="N22" s="24">
        <v>-1.5674904625581024E-4</v>
      </c>
      <c r="O22" s="24">
        <v>5.202866911900075E-5</v>
      </c>
      <c r="P22" s="133">
        <v>8.0476299778833339E-4</v>
      </c>
      <c r="Q22" s="67">
        <f t="array" ref="Q22">MMULT(M22:P22,L14:L17)</f>
        <v>2.7741898337352612E-3</v>
      </c>
      <c r="R22" s="67">
        <f>(C18+Q22)^0.5</f>
        <v>0.15739818878797576</v>
      </c>
      <c r="T22" s="37"/>
      <c r="U22" s="43"/>
      <c r="V22" s="44"/>
      <c r="W22" s="44"/>
      <c r="X22" s="44"/>
      <c r="Y22" s="44"/>
      <c r="Z22" s="44"/>
      <c r="AA22" s="44"/>
      <c r="AB22" s="44"/>
      <c r="AC22" s="44"/>
      <c r="AD22" s="44"/>
      <c r="AE22" s="44"/>
      <c r="AF22" s="44"/>
      <c r="AG22" s="44"/>
      <c r="AH22" s="44"/>
      <c r="AI22" s="44"/>
      <c r="AJ22" s="44"/>
      <c r="AK22" s="44"/>
    </row>
    <row r="23" spans="1:37" ht="45.75" customHeight="1" thickTop="1" thickBot="1">
      <c r="A23" s="119">
        <v>4</v>
      </c>
      <c r="B23" s="119">
        <v>1.9770000000000001</v>
      </c>
      <c r="C23" s="404">
        <v>2.4E-2</v>
      </c>
      <c r="D23" s="398">
        <v>3.541221E-2</v>
      </c>
      <c r="E23" s="408">
        <v>-9.4976759000000004E-4</v>
      </c>
      <c r="F23" s="408">
        <v>-1.2119045E-4</v>
      </c>
      <c r="G23" s="405">
        <v>-4.1687434000000001E-3</v>
      </c>
      <c r="H23" s="48"/>
      <c r="I23" s="25"/>
      <c r="J23" s="25"/>
      <c r="K23" s="31">
        <v>4</v>
      </c>
      <c r="L23" s="448"/>
      <c r="M23" s="132">
        <f t="array" ref="M23:P23">MMULT(M11:P11,D23:G26)</f>
        <v>-7.2362037315208891E-3</v>
      </c>
      <c r="N23" s="24">
        <v>-1.7177790283782633E-4</v>
      </c>
      <c r="O23" s="24">
        <v>5.9258518501533573E-5</v>
      </c>
      <c r="P23" s="133">
        <v>9.5233174500102512E-4</v>
      </c>
      <c r="Q23" s="67">
        <f t="array" ref="Q23">MMULT(M23:P23,L14:L17)</f>
        <v>3.2151919913128713E-3</v>
      </c>
      <c r="R23" s="67">
        <f>(C23+Q23)^0.5</f>
        <v>0.16497027608424758</v>
      </c>
      <c r="T23" s="37"/>
      <c r="U23" s="35" t="s">
        <v>1</v>
      </c>
      <c r="V23" s="438" t="s">
        <v>2</v>
      </c>
      <c r="W23" s="438"/>
      <c r="X23" s="438"/>
      <c r="Y23" s="438"/>
      <c r="Z23" s="438"/>
      <c r="AA23" s="438"/>
      <c r="AB23" s="438"/>
      <c r="AC23" s="438"/>
      <c r="AD23" s="44"/>
      <c r="AE23" s="44"/>
      <c r="AF23" s="44"/>
      <c r="AG23" s="44"/>
      <c r="AH23" s="44"/>
      <c r="AI23" s="44"/>
      <c r="AJ23" s="44"/>
      <c r="AK23" s="44"/>
    </row>
    <row r="24" spans="1:37" ht="15" customHeight="1" thickTop="1">
      <c r="A24" s="119"/>
      <c r="B24" s="119"/>
      <c r="C24" s="404"/>
      <c r="D24" s="398">
        <v>-9.4976759000000004E-4</v>
      </c>
      <c r="E24" s="408">
        <v>5.6617102999999996E-4</v>
      </c>
      <c r="F24" s="408">
        <v>1.5312488999999999E-5</v>
      </c>
      <c r="G24" s="405">
        <v>5.8431567000000001E-5</v>
      </c>
      <c r="H24" s="48"/>
      <c r="I24" s="25"/>
      <c r="J24" s="25"/>
      <c r="K24" s="31">
        <v>2</v>
      </c>
      <c r="L24" s="448"/>
      <c r="M24" s="132">
        <f t="array" ref="M24:P24">MMULT(M11:P11,D28:G31)</f>
        <v>-8.3322032197378632E-3</v>
      </c>
      <c r="N24" s="24">
        <v>-1.9132147828261408E-4</v>
      </c>
      <c r="O24" s="24">
        <v>6.7217668164313663E-5</v>
      </c>
      <c r="P24" s="133">
        <v>1.0939125508252073E-3</v>
      </c>
      <c r="Q24" s="67">
        <f t="array" ref="Q24">MMULT(M24:P24,L14:L17)</f>
        <v>3.6546645618435849E-3</v>
      </c>
      <c r="R24" s="67">
        <f>(C28+Q24)^0.5</f>
        <v>0.17220529771712478</v>
      </c>
      <c r="T24" s="37"/>
      <c r="U24" s="157" t="s">
        <v>55</v>
      </c>
      <c r="V24" s="439" t="s">
        <v>3</v>
      </c>
      <c r="W24" s="439"/>
      <c r="X24" s="439"/>
      <c r="Y24" s="439"/>
      <c r="Z24" s="439"/>
      <c r="AA24" s="439"/>
      <c r="AB24" s="439"/>
      <c r="AC24" s="440"/>
      <c r="AD24" s="44"/>
      <c r="AE24" s="46"/>
      <c r="AF24" s="46"/>
      <c r="AG24" s="46"/>
      <c r="AH24" s="46"/>
      <c r="AI24" s="46"/>
      <c r="AJ24" s="47"/>
      <c r="AK24" s="47"/>
    </row>
    <row r="25" spans="1:37" ht="15" customHeight="1">
      <c r="A25" s="119"/>
      <c r="B25" s="119"/>
      <c r="C25" s="394"/>
      <c r="D25" s="398">
        <v>-1.2119045E-4</v>
      </c>
      <c r="E25" s="408">
        <v>1.5312488999999999E-5</v>
      </c>
      <c r="F25" s="408">
        <v>4.9260097999999999E-6</v>
      </c>
      <c r="G25" s="405">
        <v>8.5861773999999994E-6</v>
      </c>
      <c r="H25" s="48"/>
      <c r="I25" s="25"/>
      <c r="J25" s="25"/>
      <c r="K25" s="31">
        <v>1</v>
      </c>
      <c r="L25" s="448"/>
      <c r="M25" s="132">
        <f t="array" ref="M25:P25">MMULT(M11:P11,D33:G36)</f>
        <v>-9.5637573513666779E-3</v>
      </c>
      <c r="N25" s="24">
        <v>-2.1647545670056955E-4</v>
      </c>
      <c r="O25" s="24">
        <v>7.6684683099479759E-5</v>
      </c>
      <c r="P25" s="133">
        <v>1.2528015045314856E-3</v>
      </c>
      <c r="Q25" s="67">
        <f t="array" ref="Q25">MMULT(M25:P25,L14:L17)</f>
        <v>4.157710815934617E-3</v>
      </c>
      <c r="R25" s="67">
        <f>(C33+Q25)^0.5</f>
        <v>0.18209258858046534</v>
      </c>
      <c r="T25" s="37"/>
      <c r="U25" s="36" t="s">
        <v>87</v>
      </c>
      <c r="V25" s="450" t="s">
        <v>77</v>
      </c>
      <c r="W25" s="433"/>
      <c r="X25" s="433"/>
      <c r="Y25" s="433"/>
      <c r="Z25" s="433"/>
      <c r="AA25" s="433"/>
      <c r="AB25" s="433"/>
      <c r="AC25" s="434"/>
      <c r="AD25" s="44"/>
      <c r="AE25" s="46"/>
      <c r="AF25" s="46"/>
      <c r="AG25" s="46"/>
      <c r="AH25" s="46"/>
      <c r="AI25" s="46"/>
      <c r="AJ25" s="47"/>
      <c r="AK25" s="47"/>
    </row>
    <row r="26" spans="1:37" ht="15" customHeight="1">
      <c r="A26" s="119"/>
      <c r="B26" s="119"/>
      <c r="C26" s="394"/>
      <c r="D26" s="398">
        <v>-4.1687434000000001E-3</v>
      </c>
      <c r="E26" s="408">
        <v>5.8431567000000001E-5</v>
      </c>
      <c r="F26" s="408">
        <v>8.5861773999999994E-6</v>
      </c>
      <c r="G26" s="405">
        <v>5.1208041999999999E-4</v>
      </c>
      <c r="H26" s="48"/>
      <c r="I26" s="25"/>
      <c r="J26" s="25"/>
      <c r="K26" s="31">
        <v>0.5</v>
      </c>
      <c r="L26" s="448"/>
      <c r="M26" s="132">
        <f t="array" ref="M26:P26">MMULT(M11:P11,D38:G41)</f>
        <v>-1.0867656252010506E-2</v>
      </c>
      <c r="N26" s="24">
        <v>-2.4319968222416598E-4</v>
      </c>
      <c r="O26" s="24">
        <v>8.6942765467196758E-5</v>
      </c>
      <c r="P26" s="133">
        <v>1.4207180600091796E-3</v>
      </c>
      <c r="Q26" s="67">
        <f t="array" ref="Q26">MMULT(M26:P26,L14:L17)</f>
        <v>4.6921312605763803E-3</v>
      </c>
      <c r="R26" s="67">
        <f>(C38+Q26)^0.5</f>
        <v>0.19414461429711716</v>
      </c>
      <c r="T26" s="37"/>
      <c r="U26" s="372" t="s">
        <v>84</v>
      </c>
      <c r="V26" s="450" t="s">
        <v>30</v>
      </c>
      <c r="W26" s="433"/>
      <c r="X26" s="433"/>
      <c r="Y26" s="433"/>
      <c r="Z26" s="433"/>
      <c r="AA26" s="433"/>
      <c r="AB26" s="433"/>
      <c r="AC26" s="434"/>
      <c r="AD26" s="44"/>
      <c r="AE26" s="46"/>
      <c r="AF26" s="46"/>
      <c r="AG26" s="46"/>
      <c r="AH26" s="46"/>
      <c r="AI26" s="46"/>
      <c r="AJ26" s="47"/>
      <c r="AK26" s="47"/>
    </row>
    <row r="27" spans="1:37" ht="15" customHeight="1" thickBot="1">
      <c r="A27" s="119"/>
      <c r="B27" s="119"/>
      <c r="C27" s="394"/>
      <c r="D27" s="345"/>
      <c r="E27" s="353"/>
      <c r="F27" s="353"/>
      <c r="G27" s="349"/>
      <c r="H27" s="48"/>
      <c r="I27" s="25"/>
      <c r="J27" s="25"/>
      <c r="K27" s="32">
        <v>0.2</v>
      </c>
      <c r="L27" s="449"/>
      <c r="M27" s="134">
        <f t="array" ref="M27:P27">MMULT(M11:P11,D43:G46)</f>
        <v>-1.2896851786712786E-2</v>
      </c>
      <c r="N27" s="135">
        <v>-2.8966123555572226E-4</v>
      </c>
      <c r="O27" s="135">
        <v>1.0400954563441608E-4</v>
      </c>
      <c r="P27" s="136">
        <v>1.6813500429410932E-3</v>
      </c>
      <c r="Q27" s="76">
        <f t="array" ref="Q27">MMULT(M27:P27,L14:L17)</f>
        <v>5.5403897928795933E-3</v>
      </c>
      <c r="R27" s="76">
        <f>(C43+Q27)^0.5</f>
        <v>0.21104594237482888</v>
      </c>
      <c r="T27" s="37"/>
      <c r="U27" s="77"/>
      <c r="V27" s="433"/>
      <c r="W27" s="433"/>
      <c r="X27" s="433"/>
      <c r="Y27" s="433"/>
      <c r="Z27" s="433"/>
      <c r="AA27" s="433"/>
      <c r="AB27" s="433"/>
      <c r="AC27" s="434"/>
      <c r="AD27" s="44"/>
      <c r="AE27" s="46"/>
      <c r="AF27" s="46"/>
      <c r="AG27" s="46"/>
      <c r="AH27" s="46"/>
      <c r="AI27" s="46"/>
      <c r="AJ27" s="47"/>
      <c r="AK27" s="47"/>
    </row>
    <row r="28" spans="1:37" ht="15" customHeight="1" thickTop="1">
      <c r="A28" s="119">
        <v>2</v>
      </c>
      <c r="B28" s="119">
        <v>1.9770000000000001</v>
      </c>
      <c r="C28" s="404">
        <v>2.5999999999999999E-2</v>
      </c>
      <c r="D28" s="398">
        <v>4.0767087E-2</v>
      </c>
      <c r="E28" s="408">
        <v>-1.0622175E-3</v>
      </c>
      <c r="F28" s="408">
        <v>-1.3670792E-4</v>
      </c>
      <c r="G28" s="405">
        <v>-4.8046349000000002E-3</v>
      </c>
      <c r="H28" s="48"/>
      <c r="I28" s="25"/>
      <c r="J28" s="25"/>
      <c r="K28" s="25"/>
      <c r="L28" s="25"/>
      <c r="M28" s="25"/>
      <c r="N28" s="25"/>
      <c r="O28" s="25"/>
      <c r="P28" s="25"/>
      <c r="Q28" s="25"/>
      <c r="T28" s="37"/>
      <c r="U28" s="36"/>
      <c r="V28" s="435"/>
      <c r="W28" s="433"/>
      <c r="X28" s="433"/>
      <c r="Y28" s="433"/>
      <c r="Z28" s="433"/>
      <c r="AA28" s="433"/>
      <c r="AB28" s="433"/>
      <c r="AC28" s="434"/>
    </row>
    <row r="29" spans="1:37" ht="15" customHeight="1">
      <c r="A29" s="119"/>
      <c r="B29" s="119"/>
      <c r="C29" s="404"/>
      <c r="D29" s="398">
        <v>-1.0622175E-3</v>
      </c>
      <c r="E29" s="408">
        <v>6.4123108999999999E-4</v>
      </c>
      <c r="F29" s="408">
        <v>1.7425497999999999E-5</v>
      </c>
      <c r="G29" s="405">
        <v>6.4946762000000002E-5</v>
      </c>
      <c r="H29" s="48"/>
      <c r="I29" s="25"/>
      <c r="J29" s="25"/>
      <c r="K29" s="424" t="s">
        <v>49</v>
      </c>
      <c r="L29" s="424"/>
      <c r="M29" s="424"/>
      <c r="N29" s="424"/>
      <c r="O29" s="424"/>
      <c r="P29" s="424"/>
      <c r="Q29" s="424"/>
      <c r="T29" s="37"/>
      <c r="U29" s="77"/>
      <c r="V29" s="433"/>
      <c r="W29" s="433"/>
      <c r="X29" s="433"/>
      <c r="Y29" s="433"/>
      <c r="Z29" s="433"/>
      <c r="AA29" s="433"/>
      <c r="AB29" s="433"/>
      <c r="AC29" s="434"/>
    </row>
    <row r="30" spans="1:37" ht="15" customHeight="1">
      <c r="A30" s="119"/>
      <c r="B30" s="119"/>
      <c r="C30" s="394"/>
      <c r="D30" s="398">
        <v>-1.3670792E-4</v>
      </c>
      <c r="E30" s="408">
        <v>1.7425497999999999E-5</v>
      </c>
      <c r="F30" s="408">
        <v>5.5847057E-6</v>
      </c>
      <c r="G30" s="405">
        <v>9.6680574000000003E-6</v>
      </c>
      <c r="H30" s="48"/>
      <c r="I30" s="25"/>
      <c r="J30" s="25"/>
      <c r="K30" s="424"/>
      <c r="L30" s="424"/>
      <c r="M30" s="424"/>
      <c r="N30" s="424"/>
      <c r="O30" s="424"/>
      <c r="P30" s="424"/>
      <c r="Q30" s="424"/>
      <c r="T30" s="37"/>
      <c r="U30" s="78"/>
      <c r="V30" s="433"/>
      <c r="W30" s="433"/>
      <c r="X30" s="433"/>
      <c r="Y30" s="433"/>
      <c r="Z30" s="433"/>
      <c r="AA30" s="433"/>
      <c r="AB30" s="433"/>
      <c r="AC30" s="434"/>
    </row>
    <row r="31" spans="1:37" ht="15" customHeight="1" thickBot="1">
      <c r="A31" s="119"/>
      <c r="B31" s="119"/>
      <c r="C31" s="394"/>
      <c r="D31" s="398">
        <v>-4.8046349000000002E-3</v>
      </c>
      <c r="E31" s="408">
        <v>6.4946762000000002E-5</v>
      </c>
      <c r="F31" s="408">
        <v>9.6680574000000003E-6</v>
      </c>
      <c r="G31" s="405">
        <v>5.9024605000000002E-4</v>
      </c>
      <c r="H31" s="48"/>
      <c r="I31" s="25"/>
      <c r="J31" s="25"/>
      <c r="K31" s="424"/>
      <c r="L31" s="424"/>
      <c r="M31" s="424"/>
      <c r="N31" s="424"/>
      <c r="O31" s="424"/>
      <c r="P31" s="424"/>
      <c r="Q31" s="424"/>
      <c r="T31" s="37"/>
      <c r="U31" s="79"/>
      <c r="V31" s="436"/>
      <c r="W31" s="436"/>
      <c r="X31" s="436"/>
      <c r="Y31" s="436"/>
      <c r="Z31" s="436"/>
      <c r="AA31" s="436"/>
      <c r="AB31" s="436"/>
      <c r="AC31" s="437"/>
    </row>
    <row r="32" spans="1:37" ht="15" customHeight="1" thickTop="1">
      <c r="A32" s="119"/>
      <c r="B32" s="119"/>
      <c r="C32" s="394"/>
      <c r="D32" s="358"/>
      <c r="E32" s="356"/>
      <c r="F32" s="356"/>
      <c r="G32" s="351"/>
      <c r="H32" s="48"/>
      <c r="I32" s="25"/>
      <c r="J32" s="25"/>
      <c r="K32" s="424"/>
      <c r="L32" s="424"/>
      <c r="M32" s="424"/>
      <c r="N32" s="424"/>
      <c r="O32" s="424"/>
      <c r="P32" s="424"/>
      <c r="Q32" s="424"/>
      <c r="T32" s="37"/>
      <c r="U32" s="38"/>
    </row>
    <row r="33" spans="1:21" ht="15" customHeight="1">
      <c r="A33" s="119">
        <v>1</v>
      </c>
      <c r="B33" s="119">
        <v>1.9770000000000001</v>
      </c>
      <c r="C33" s="404">
        <v>2.9000000000000001E-2</v>
      </c>
      <c r="D33" s="398">
        <v>4.6807091000000002E-2</v>
      </c>
      <c r="E33" s="408">
        <v>-1.1962584999999999E-3</v>
      </c>
      <c r="F33" s="408">
        <v>-1.5472941E-4</v>
      </c>
      <c r="G33" s="405">
        <v>-5.5204442999999999E-3</v>
      </c>
      <c r="H33" s="48"/>
      <c r="I33" s="25"/>
      <c r="J33" s="25"/>
      <c r="K33" s="424"/>
      <c r="L33" s="424"/>
      <c r="M33" s="424"/>
      <c r="N33" s="424"/>
      <c r="O33" s="424"/>
      <c r="P33" s="424"/>
      <c r="Q33" s="424"/>
      <c r="T33" s="37"/>
      <c r="U33" s="38"/>
    </row>
    <row r="34" spans="1:21" ht="15" customHeight="1">
      <c r="A34" s="119"/>
      <c r="B34" s="119"/>
      <c r="C34" s="404"/>
      <c r="D34" s="398">
        <v>-1.1962584999999999E-3</v>
      </c>
      <c r="E34" s="408">
        <v>7.3071932999999999E-4</v>
      </c>
      <c r="F34" s="408">
        <v>1.9924033000000001E-5</v>
      </c>
      <c r="G34" s="405">
        <v>7.2563603000000006E-5</v>
      </c>
      <c r="H34" s="48"/>
      <c r="I34" s="25"/>
      <c r="J34" s="25"/>
      <c r="K34" s="25"/>
      <c r="L34" s="25"/>
      <c r="M34" s="25"/>
      <c r="N34" s="25"/>
      <c r="O34" s="25"/>
      <c r="P34" s="25"/>
      <c r="Q34" s="25"/>
      <c r="T34" s="37"/>
      <c r="U34" s="38"/>
    </row>
    <row r="35" spans="1:21" ht="15" customHeight="1">
      <c r="A35" s="119"/>
      <c r="B35" s="119"/>
      <c r="C35" s="394"/>
      <c r="D35" s="398">
        <v>-1.5472941E-4</v>
      </c>
      <c r="E35" s="408">
        <v>1.9924033000000001E-5</v>
      </c>
      <c r="F35" s="408">
        <v>6.3578613000000004E-6</v>
      </c>
      <c r="G35" s="405">
        <v>1.0931281E-5</v>
      </c>
      <c r="H35" s="48"/>
      <c r="I35" s="25"/>
      <c r="J35" s="25"/>
      <c r="K35" s="432" t="s">
        <v>97</v>
      </c>
      <c r="L35" s="424"/>
      <c r="M35" s="424"/>
      <c r="N35" s="424"/>
      <c r="O35" s="424"/>
      <c r="P35" s="424"/>
      <c r="Q35" s="424"/>
      <c r="T35" s="37"/>
      <c r="U35" s="38"/>
    </row>
    <row r="36" spans="1:21" ht="15" customHeight="1">
      <c r="A36" s="119"/>
      <c r="B36" s="119"/>
      <c r="C36" s="394"/>
      <c r="D36" s="398">
        <v>-5.5204442999999999E-3</v>
      </c>
      <c r="E36" s="408">
        <v>7.2563603000000006E-5</v>
      </c>
      <c r="F36" s="408">
        <v>1.0931281E-5</v>
      </c>
      <c r="G36" s="405">
        <v>6.7809518999999998E-4</v>
      </c>
      <c r="H36" s="48"/>
      <c r="I36" s="25"/>
      <c r="J36" s="25"/>
      <c r="K36" s="424"/>
      <c r="L36" s="424"/>
      <c r="M36" s="424"/>
      <c r="N36" s="424"/>
      <c r="O36" s="424"/>
      <c r="P36" s="424"/>
      <c r="Q36" s="424"/>
      <c r="T36" s="37"/>
      <c r="U36" s="38"/>
    </row>
    <row r="37" spans="1:21" ht="15" customHeight="1">
      <c r="A37" s="119"/>
      <c r="B37" s="119"/>
      <c r="C37" s="394"/>
      <c r="D37" s="358"/>
      <c r="E37" s="356"/>
      <c r="F37" s="356"/>
      <c r="G37" s="351"/>
      <c r="H37" s="48"/>
      <c r="I37" s="25"/>
      <c r="J37" s="25"/>
      <c r="K37" s="25"/>
      <c r="L37" s="25"/>
      <c r="M37" s="25"/>
      <c r="N37" s="25"/>
      <c r="O37" s="25"/>
      <c r="P37" s="25"/>
      <c r="Q37" s="25"/>
      <c r="T37" s="37"/>
      <c r="U37" s="38"/>
    </row>
    <row r="38" spans="1:21" ht="15" customHeight="1">
      <c r="A38" s="119">
        <v>0.5</v>
      </c>
      <c r="B38" s="119">
        <v>1.9770000000000001</v>
      </c>
      <c r="C38" s="404">
        <v>3.3000000000000002E-2</v>
      </c>
      <c r="D38" s="398">
        <v>5.3186102999999998E-2</v>
      </c>
      <c r="E38" s="408">
        <v>-1.3407404999999999E-3</v>
      </c>
      <c r="F38" s="408">
        <v>-1.7420247999999999E-4</v>
      </c>
      <c r="G38" s="405">
        <v>-6.2758922999999996E-3</v>
      </c>
      <c r="H38" s="48"/>
      <c r="I38" s="25"/>
      <c r="J38" s="25"/>
      <c r="K38" s="25"/>
      <c r="L38" s="25"/>
      <c r="M38" s="25"/>
      <c r="N38" s="25"/>
      <c r="O38" s="25"/>
      <c r="P38" s="25"/>
      <c r="Q38" s="25"/>
      <c r="T38" s="37"/>
      <c r="U38" s="38"/>
    </row>
    <row r="39" spans="1:21" ht="15">
      <c r="A39" s="119"/>
      <c r="B39" s="119"/>
      <c r="C39" s="404"/>
      <c r="D39" s="398">
        <v>-1.3407404999999999E-3</v>
      </c>
      <c r="E39" s="408">
        <v>8.2672249999999996E-4</v>
      </c>
      <c r="F39" s="408">
        <v>2.2607434999999999E-5</v>
      </c>
      <c r="G39" s="405">
        <v>8.0826214999999996E-5</v>
      </c>
      <c r="H39" s="48"/>
      <c r="K39" s="25"/>
      <c r="L39" s="25"/>
      <c r="M39" s="25"/>
      <c r="N39" s="25"/>
      <c r="O39" s="25"/>
      <c r="P39" s="25"/>
      <c r="Q39" s="25"/>
    </row>
    <row r="40" spans="1:21" ht="15">
      <c r="A40" s="119"/>
      <c r="B40" s="119"/>
      <c r="C40" s="394"/>
      <c r="D40" s="398">
        <v>-1.7420247999999999E-4</v>
      </c>
      <c r="E40" s="408">
        <v>2.2607434999999999E-5</v>
      </c>
      <c r="F40" s="408">
        <v>7.1875074E-6</v>
      </c>
      <c r="G40" s="405">
        <v>1.2311038E-5</v>
      </c>
      <c r="H40" s="48"/>
    </row>
    <row r="41" spans="1:21" ht="15">
      <c r="A41" s="119"/>
      <c r="B41" s="119"/>
      <c r="C41" s="394"/>
      <c r="D41" s="398">
        <v>-6.2758922999999996E-3</v>
      </c>
      <c r="E41" s="408">
        <v>8.0826214999999996E-5</v>
      </c>
      <c r="F41" s="408">
        <v>1.2311038E-5</v>
      </c>
      <c r="G41" s="405">
        <v>7.7073905000000001E-4</v>
      </c>
      <c r="H41" s="48"/>
    </row>
    <row r="42" spans="1:21">
      <c r="A42" s="119"/>
      <c r="B42" s="119"/>
      <c r="C42" s="394"/>
      <c r="D42" s="358"/>
      <c r="E42" s="356"/>
      <c r="F42" s="356"/>
      <c r="G42" s="351"/>
      <c r="H42" s="48"/>
    </row>
    <row r="43" spans="1:21" ht="15">
      <c r="A43" s="119">
        <v>0.2</v>
      </c>
      <c r="B43" s="119">
        <v>1.9770000000000001</v>
      </c>
      <c r="C43" s="404">
        <v>3.9E-2</v>
      </c>
      <c r="D43" s="398">
        <v>6.3107656999999998E-2</v>
      </c>
      <c r="E43" s="408">
        <v>-1.5804284E-3</v>
      </c>
      <c r="F43" s="408">
        <v>-2.0587308E-4</v>
      </c>
      <c r="G43" s="405">
        <v>-7.4483637999999998E-3</v>
      </c>
      <c r="H43" s="48"/>
    </row>
    <row r="44" spans="1:21" ht="15">
      <c r="A44" s="119"/>
      <c r="B44" s="119"/>
      <c r="C44" s="404"/>
      <c r="D44" s="398">
        <v>-1.5804284E-3</v>
      </c>
      <c r="E44" s="408">
        <v>9.8458963999999995E-4</v>
      </c>
      <c r="F44" s="408">
        <v>2.70051E-5</v>
      </c>
      <c r="G44" s="405">
        <v>9.4401713000000003E-5</v>
      </c>
      <c r="H44" s="48"/>
    </row>
    <row r="45" spans="1:21" ht="15">
      <c r="A45" s="119"/>
      <c r="B45" s="119"/>
      <c r="C45" s="127"/>
      <c r="D45" s="398">
        <v>-2.0587308E-4</v>
      </c>
      <c r="E45" s="408">
        <v>2.70051E-5</v>
      </c>
      <c r="F45" s="408">
        <v>8.5320189999999993E-6</v>
      </c>
      <c r="G45" s="405">
        <v>1.4605321E-5</v>
      </c>
      <c r="H45" s="48"/>
    </row>
    <row r="46" spans="1:21" ht="15">
      <c r="A46" s="122"/>
      <c r="B46" s="122"/>
      <c r="C46" s="128"/>
      <c r="D46" s="391">
        <v>-7.4483637999999998E-3</v>
      </c>
      <c r="E46" s="392">
        <v>9.4401713000000003E-5</v>
      </c>
      <c r="F46" s="392">
        <v>1.4605321E-5</v>
      </c>
      <c r="G46" s="402">
        <v>9.1421948999999996E-4</v>
      </c>
      <c r="H46" s="48"/>
    </row>
    <row r="51" spans="1:7">
      <c r="A51" s="40" t="s">
        <v>0</v>
      </c>
      <c r="B51" s="106">
        <f>'Region 4'!B7</f>
        <v>0.67</v>
      </c>
      <c r="C51" s="102"/>
      <c r="D51" s="409"/>
      <c r="E51" s="42"/>
    </row>
    <row r="52" spans="1:7">
      <c r="A52" s="403" t="s">
        <v>77</v>
      </c>
      <c r="B52" s="106">
        <f>'Region 4'!B8</f>
        <v>9.68</v>
      </c>
      <c r="C52" s="102"/>
      <c r="D52" s="403"/>
      <c r="E52" s="42"/>
    </row>
    <row r="53" spans="1:7">
      <c r="A53" s="403" t="s">
        <v>30</v>
      </c>
      <c r="B53" s="106">
        <f>'Region 4'!B9</f>
        <v>20.3</v>
      </c>
      <c r="C53" s="102"/>
      <c r="D53" s="93"/>
      <c r="E53" s="42"/>
    </row>
    <row r="54" spans="1:7">
      <c r="B54" s="42"/>
      <c r="C54" s="102"/>
      <c r="D54" s="42"/>
      <c r="E54" s="42"/>
    </row>
    <row r="55" spans="1:7" ht="65.25">
      <c r="A55" s="113" t="s">
        <v>14</v>
      </c>
      <c r="B55" s="111" t="s">
        <v>59</v>
      </c>
      <c r="C55" s="114" t="s">
        <v>60</v>
      </c>
      <c r="D55" s="112" t="s">
        <v>61</v>
      </c>
      <c r="E55" s="111" t="s">
        <v>39</v>
      </c>
      <c r="F55" s="113" t="s">
        <v>40</v>
      </c>
      <c r="G55" s="111" t="s">
        <v>41</v>
      </c>
    </row>
    <row r="56" spans="1:7">
      <c r="A56" s="139">
        <v>50</v>
      </c>
      <c r="B56" s="94">
        <f>ROUND(((10^(V$16+(V$13*LOG($B$51))+(V$14*$B$52)+(V$15*$B$53)))),3-LEN(INT(((10^(V$16+(V$13*LOG($B$51))+(V$14*$B$52)+(V$15*$B$53)))))))</f>
        <v>147</v>
      </c>
      <c r="C56" s="141">
        <f>ROUND((B56/10^(B8*R20)),3-LEN(INT((B56/10^(B8*R20)))))</f>
        <v>66.099999999999994</v>
      </c>
      <c r="D56" s="140">
        <f>ROUND((B56*10^(B8*R20)),3-LEN(INT((B56*10^(B8*R20)))))</f>
        <v>327</v>
      </c>
      <c r="E56" s="142">
        <f t="shared" ref="E56:E63" si="0">100*((10^-R20)-1)</f>
        <v>-33.244940371223962</v>
      </c>
      <c r="F56" s="143">
        <f t="shared" ref="F56:F63" si="1">100*((10^R20)-1)</f>
        <v>49.801379185485885</v>
      </c>
      <c r="G56" s="144">
        <f t="shared" ref="G56:G63" si="2">100*(10^(LN(10)*R20^2)-1)^0.5</f>
        <v>42.121758070524464</v>
      </c>
    </row>
    <row r="57" spans="1:7">
      <c r="A57" s="145">
        <v>20</v>
      </c>
      <c r="B57" s="96">
        <f>ROUND(((10^(W$16+(W$13*LOG($B$51))+(W$14*$B$52)+(W$15*$B$53)))),3-LEN(INT(((10^(W$16+(W$13*LOG($B$51))+(W$14*$B$52)+(W$15*$B$53)))))))</f>
        <v>230</v>
      </c>
      <c r="C57" s="147">
        <f>ROUND((B57/10^(B13*R21)),3-LEN(INT((B57/10^(B13*R21)))))</f>
        <v>111</v>
      </c>
      <c r="D57" s="146">
        <f>ROUND((B57*10^(B13*R21)),3-LEN(INT((B57*10^(B13*R21)))))</f>
        <v>476</v>
      </c>
      <c r="E57" s="148">
        <f t="shared" si="0"/>
        <v>-30.809056122143087</v>
      </c>
      <c r="F57" s="149">
        <f t="shared" si="1"/>
        <v>44.527584674275374</v>
      </c>
      <c r="G57" s="150">
        <f t="shared" si="2"/>
        <v>38.114996009066864</v>
      </c>
    </row>
    <row r="58" spans="1:7">
      <c r="A58" s="145">
        <v>10</v>
      </c>
      <c r="B58" s="96">
        <f>ROUND(((10^(X$16+(X$13*LOG($B$51))+(X$14*$B$52)+(X$15*$B$53)))),3-LEN(INT(((10^(X$16+(X$13*LOG($B$51))+(X$14*$B$52)+(X$15*$B$53)))))))</f>
        <v>288</v>
      </c>
      <c r="C58" s="147">
        <f>ROUND((B58/10^(B18*R22)),3-LEN(INT((B58/10^(B18*R22)))))</f>
        <v>141</v>
      </c>
      <c r="D58" s="146">
        <f>ROUND((B58*10^(B18*R22)),3-LEN(INT((B58*10^(B18*R22)))))</f>
        <v>590</v>
      </c>
      <c r="E58" s="148">
        <f t="shared" si="0"/>
        <v>-30.401190464392592</v>
      </c>
      <c r="F58" s="149">
        <f t="shared" si="1"/>
        <v>43.680618486497316</v>
      </c>
      <c r="G58" s="150">
        <f t="shared" si="2"/>
        <v>37.465597880825918</v>
      </c>
    </row>
    <row r="59" spans="1:7">
      <c r="A59" s="145">
        <v>4</v>
      </c>
      <c r="B59" s="96">
        <f>ROUND(((10^(Y$16+(Y$13*LOG($B$51))+(Y$14*$B$52)+(Y$15*$B$53)))),3-LEN(INT(((10^(Y$16+(Y$13*LOG($B$51))+(Y$14*$B$52)+(Y$15*$B$53)))))))</f>
        <v>362</v>
      </c>
      <c r="C59" s="147">
        <f>ROUND((B59/10^(B23*R23)),3-LEN(INT((B59/10^(B23*R23)))))</f>
        <v>171</v>
      </c>
      <c r="D59" s="146">
        <f>ROUND((B59*10^(B23*R23)),3-LEN(INT((B59*10^(B23*R23)))))</f>
        <v>767</v>
      </c>
      <c r="E59" s="148">
        <f t="shared" si="0"/>
        <v>-31.604154294154153</v>
      </c>
      <c r="F59" s="149">
        <f t="shared" si="1"/>
        <v>46.207710377726819</v>
      </c>
      <c r="G59" s="150">
        <f t="shared" si="2"/>
        <v>39.398170780184024</v>
      </c>
    </row>
    <row r="60" spans="1:7">
      <c r="A60" s="145">
        <v>2</v>
      </c>
      <c r="B60" s="96">
        <f>ROUND(((10^(Z$16+(Z$13*LOG($B$51))+(Z$14*$B$52)+(Z$15*$B$53)))),3-LEN(INT(((10^(Z$16+(Z$13*LOG($B$51))+(Z$14*$B$52)+(Z$15*$B$53)))))))</f>
        <v>417</v>
      </c>
      <c r="C60" s="147">
        <f>ROUND((B60/10^(B28*R24)),3-LEN(INT((B60/10^(B28*R24)))))</f>
        <v>190</v>
      </c>
      <c r="D60" s="146">
        <f>ROUND((B60*10^(B28*R24)),3-LEN(INT((B60*10^(B28*R24)))))</f>
        <v>913</v>
      </c>
      <c r="E60" s="148">
        <f t="shared" si="0"/>
        <v>-32.734139500759326</v>
      </c>
      <c r="F60" s="149">
        <f t="shared" si="1"/>
        <v>48.663823309193901</v>
      </c>
      <c r="G60" s="150">
        <f t="shared" si="2"/>
        <v>41.262582869036265</v>
      </c>
    </row>
    <row r="61" spans="1:7">
      <c r="A61" s="145">
        <v>1</v>
      </c>
      <c r="B61" s="96">
        <f>ROUND(((10^(AA$16+(AA$13*LOG($B$51))+(AA$14*$B$52)+(AA$15*$B$53)))),3-LEN(INT(((10^(AA$16+(AA$13*LOG($B$51))+(AA$14*$B$52)+(AA$15*$B$53)))))))</f>
        <v>472</v>
      </c>
      <c r="C61" s="147">
        <f>ROUND((B61/10^(B33*R25)),3-LEN(INT((B61/10^(B33*R25)))))</f>
        <v>206</v>
      </c>
      <c r="D61" s="146">
        <f>ROUND((B61*10^(B33*R25)),3-LEN(INT((B61*10^(B33*R25)))))</f>
        <v>1080</v>
      </c>
      <c r="E61" s="148">
        <f t="shared" si="0"/>
        <v>-34.24823558032687</v>
      </c>
      <c r="F61" s="149">
        <f t="shared" si="1"/>
        <v>52.087173450937364</v>
      </c>
      <c r="G61" s="150">
        <f t="shared" si="2"/>
        <v>43.840411654212488</v>
      </c>
    </row>
    <row r="62" spans="1:7">
      <c r="A62" s="145">
        <v>0.5</v>
      </c>
      <c r="B62" s="96">
        <f>ROUND(((10^(AB$16+(AB$13*LOG($B$51))+(AB$14*$B$52)+(AB$15*$B$53)))),3-LEN(INT(((10^(AB$16+(AB$13*LOG($B$51))+(AB$14*$B$52)+(AB$15*$B$53)))))))</f>
        <v>527</v>
      </c>
      <c r="C62" s="147">
        <f>ROUND((B62/10^(B38*R26)),3-LEN(INT((B62/10^(B38*R26)))))</f>
        <v>218</v>
      </c>
      <c r="D62" s="146">
        <f>ROUND((B62*10^(B38*R26)),3-LEN(INT((B62*10^(B38*R26)))))</f>
        <v>1280</v>
      </c>
      <c r="E62" s="148">
        <f t="shared" si="0"/>
        <v>-36.047815226193059</v>
      </c>
      <c r="F62" s="149">
        <f t="shared" si="1"/>
        <v>56.366823672546751</v>
      </c>
      <c r="G62" s="150">
        <f t="shared" si="2"/>
        <v>47.032664538686937</v>
      </c>
    </row>
    <row r="63" spans="1:7">
      <c r="A63" s="151">
        <v>0.2</v>
      </c>
      <c r="B63" s="98">
        <f>ROUND(((10^(AC$16+(AC$13*LOG($B$51))+(AC$14*$B$52)+(AC$15*$B$53)))),3-LEN(INT(((10^(AC$16+(AC$13*LOG($B$51))+(AC$14*$B$52)+(AC$15*$B$53)))))))</f>
        <v>602</v>
      </c>
      <c r="C63" s="153">
        <f>ROUND((B63/10^(B23*R27)),3-LEN(INT((B63/10^(B16*R27)))))</f>
        <v>230</v>
      </c>
      <c r="D63" s="152">
        <f>ROUND((B63*10^(B23*R27)),3-LEN(INT((B63*10^(B16*R27)))))</f>
        <v>1573</v>
      </c>
      <c r="E63" s="154">
        <f t="shared" si="0"/>
        <v>-38.488820108867408</v>
      </c>
      <c r="F63" s="155">
        <f t="shared" si="1"/>
        <v>62.572072551669457</v>
      </c>
      <c r="G63" s="156">
        <f t="shared" si="2"/>
        <v>51.610317611134526</v>
      </c>
    </row>
  </sheetData>
  <sheetProtection password="E44E" sheet="1" objects="1" scenarios="1" selectLockedCells="1"/>
  <mergeCells count="16">
    <mergeCell ref="K35:Q36"/>
    <mergeCell ref="M9:P9"/>
    <mergeCell ref="D7:G7"/>
    <mergeCell ref="M19:P19"/>
    <mergeCell ref="V27:AC27"/>
    <mergeCell ref="K29:Q33"/>
    <mergeCell ref="V28:AC28"/>
    <mergeCell ref="V29:AC29"/>
    <mergeCell ref="V30:AC30"/>
    <mergeCell ref="V31:AC31"/>
    <mergeCell ref="K13:L13"/>
    <mergeCell ref="L20:L27"/>
    <mergeCell ref="V23:AC23"/>
    <mergeCell ref="V24:AC24"/>
    <mergeCell ref="V25:AC25"/>
    <mergeCell ref="V26:AC2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Charts</vt:lpstr>
      </vt:variant>
      <vt:variant>
        <vt:i4>1</vt:i4>
      </vt:variant>
    </vt:vector>
  </HeadingPairs>
  <TitlesOfParts>
    <vt:vector size="12" baseType="lpstr">
      <vt:lpstr>Introduction</vt:lpstr>
      <vt:lpstr>Region 1</vt:lpstr>
      <vt:lpstr>Region 3</vt:lpstr>
      <vt:lpstr>Region 4</vt:lpstr>
      <vt:lpstr>Region 5</vt:lpstr>
      <vt:lpstr>Region 1 (below 3 sq mi) data</vt:lpstr>
      <vt:lpstr>Region 1 (above 3 sq mi) data</vt:lpstr>
      <vt:lpstr>Region 3 data</vt:lpstr>
      <vt:lpstr>Region 4 data</vt:lpstr>
      <vt:lpstr>Region 5 data</vt:lpstr>
      <vt:lpstr>Read.me about intervals</vt:lpstr>
      <vt:lpstr>Map of hydrologic regions in SE</vt:lpstr>
    </vt:vector>
  </TitlesOfParts>
  <Company>DOI, U.S. Geological Survey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tfeaster</dc:creator>
  <cp:lastModifiedBy>Feaster, Toby D.</cp:lastModifiedBy>
  <cp:lastPrinted>2009-02-26T02:30:27Z</cp:lastPrinted>
  <dcterms:created xsi:type="dcterms:W3CDTF">2008-07-29T00:22:29Z</dcterms:created>
  <dcterms:modified xsi:type="dcterms:W3CDTF">2016-08-29T14:07:55Z</dcterms:modified>
</cp:coreProperties>
</file>