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65" windowWidth="33555" windowHeight="1201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AG545" i="1" l="1"/>
  <c r="AH537" i="1" s="1"/>
  <c r="AH522" i="1"/>
  <c r="AG534" i="1"/>
  <c r="AG518" i="1"/>
  <c r="AH512" i="1" s="1"/>
  <c r="AG510" i="1"/>
  <c r="AH503" i="1" s="1"/>
  <c r="AG500" i="1"/>
  <c r="AH495" i="1" s="1"/>
  <c r="AG492" i="1"/>
  <c r="AH487" i="1" s="1"/>
  <c r="AG485" i="1"/>
  <c r="AH480" i="1" s="1"/>
  <c r="AG477" i="1"/>
  <c r="AH472" i="1" s="1"/>
  <c r="AG469" i="1"/>
  <c r="AH464" i="1" s="1"/>
  <c r="AG461" i="1"/>
  <c r="AH461" i="1" s="1"/>
  <c r="AG452" i="1"/>
  <c r="AH452" i="1" s="1"/>
  <c r="AG444" i="1"/>
  <c r="AH444" i="1" s="1"/>
  <c r="AG439" i="1"/>
  <c r="AH439" i="1" s="1"/>
  <c r="AF10" i="1" l="1"/>
  <c r="AG10" i="1"/>
  <c r="AH10" i="1" s="1"/>
  <c r="AC10" i="1"/>
  <c r="AD10" i="1" s="1"/>
  <c r="AH247" i="1" l="1"/>
  <c r="AG247" i="1"/>
  <c r="AC55" i="1"/>
  <c r="AH429" i="1"/>
  <c r="AG428" i="1"/>
  <c r="AG427" i="1"/>
  <c r="AG426" i="1"/>
  <c r="AG425" i="1"/>
  <c r="AG424" i="1"/>
  <c r="AG423" i="1"/>
  <c r="AG422" i="1"/>
  <c r="AG421" i="1"/>
  <c r="AG420" i="1"/>
  <c r="AG419" i="1"/>
  <c r="AG418" i="1"/>
  <c r="AG417" i="1"/>
  <c r="AG416" i="1"/>
  <c r="AG415" i="1"/>
  <c r="AG414" i="1"/>
  <c r="AG413" i="1"/>
  <c r="AG412" i="1"/>
  <c r="AG411" i="1"/>
  <c r="AG410" i="1"/>
  <c r="AG409" i="1"/>
  <c r="AG408" i="1"/>
  <c r="AG407" i="1"/>
  <c r="AG406" i="1"/>
  <c r="AG405" i="1"/>
  <c r="AG404" i="1"/>
  <c r="AG403" i="1"/>
  <c r="AG402" i="1"/>
  <c r="AG401" i="1"/>
  <c r="AG400" i="1"/>
  <c r="AG399" i="1"/>
  <c r="AG398" i="1"/>
  <c r="AG397" i="1"/>
  <c r="AG396" i="1"/>
  <c r="AG395" i="1"/>
  <c r="AG394" i="1"/>
  <c r="AG393" i="1"/>
  <c r="AG392" i="1"/>
  <c r="AG391" i="1"/>
  <c r="AG390" i="1"/>
  <c r="AG389" i="1"/>
  <c r="AG388" i="1"/>
  <c r="AG387" i="1"/>
  <c r="AG386" i="1"/>
  <c r="AG385" i="1"/>
  <c r="AG384" i="1"/>
  <c r="AG383" i="1"/>
  <c r="AG382" i="1"/>
  <c r="AG381" i="1"/>
  <c r="AG380" i="1"/>
  <c r="AG379" i="1"/>
  <c r="AG378" i="1"/>
  <c r="AG377" i="1"/>
  <c r="AG376" i="1"/>
  <c r="AG375" i="1"/>
  <c r="AG374" i="1"/>
  <c r="AG373" i="1"/>
  <c r="AG372" i="1"/>
  <c r="AG371" i="1"/>
  <c r="AG370" i="1"/>
  <c r="AG369" i="1"/>
  <c r="AG368" i="1"/>
  <c r="AG367" i="1"/>
  <c r="AG366" i="1"/>
  <c r="AG365" i="1"/>
  <c r="AG364" i="1"/>
  <c r="AH359" i="1"/>
  <c r="AG359" i="1"/>
  <c r="AD359" i="1"/>
  <c r="AC359" i="1"/>
  <c r="AH349" i="1"/>
  <c r="AD349" i="1"/>
  <c r="AG348" i="1"/>
  <c r="AC348" i="1"/>
  <c r="AG347" i="1"/>
  <c r="AC347" i="1"/>
  <c r="AG346" i="1"/>
  <c r="AC346" i="1"/>
  <c r="AG345" i="1"/>
  <c r="AC345" i="1"/>
  <c r="AG344" i="1"/>
  <c r="AC344" i="1"/>
  <c r="AG343" i="1"/>
  <c r="AC343" i="1"/>
  <c r="AG342" i="1"/>
  <c r="AC342" i="1"/>
  <c r="AG341" i="1"/>
  <c r="AC341" i="1"/>
  <c r="AG340" i="1"/>
  <c r="AC340" i="1"/>
  <c r="AG339" i="1"/>
  <c r="AC339" i="1"/>
  <c r="AG338" i="1"/>
  <c r="AC338" i="1"/>
  <c r="AG337" i="1"/>
  <c r="AC337" i="1"/>
  <c r="AG336" i="1"/>
  <c r="AC336" i="1"/>
  <c r="AH332" i="1"/>
  <c r="AG332" i="1"/>
  <c r="AD332" i="1"/>
  <c r="AC332" i="1"/>
  <c r="AH320" i="1"/>
  <c r="AD320" i="1"/>
  <c r="AG319" i="1"/>
  <c r="AC319" i="1"/>
  <c r="AG318" i="1"/>
  <c r="AC318" i="1"/>
  <c r="AG317" i="1"/>
  <c r="AC317" i="1"/>
  <c r="AG316" i="1"/>
  <c r="AC316" i="1"/>
  <c r="AG315" i="1"/>
  <c r="AC315" i="1"/>
  <c r="AG314" i="1"/>
  <c r="AC314" i="1"/>
  <c r="AG313" i="1"/>
  <c r="AC313" i="1"/>
  <c r="AG312" i="1"/>
  <c r="AC312" i="1"/>
  <c r="AG311" i="1"/>
  <c r="AC311" i="1"/>
  <c r="AG310" i="1"/>
  <c r="AC310" i="1"/>
  <c r="AG309" i="1"/>
  <c r="AC309" i="1"/>
  <c r="AG308" i="1"/>
  <c r="AC308" i="1"/>
  <c r="AG307" i="1"/>
  <c r="AC307" i="1"/>
  <c r="AG306" i="1"/>
  <c r="AC306" i="1"/>
  <c r="AG305" i="1"/>
  <c r="AC305" i="1"/>
  <c r="AG304" i="1"/>
  <c r="AC304" i="1"/>
  <c r="AG303" i="1"/>
  <c r="AC303" i="1"/>
  <c r="AG302" i="1"/>
  <c r="AC302" i="1"/>
  <c r="AG301" i="1"/>
  <c r="AC301" i="1"/>
  <c r="AG300" i="1"/>
  <c r="AC300" i="1"/>
  <c r="AG299" i="1"/>
  <c r="AC299" i="1"/>
  <c r="AG298" i="1"/>
  <c r="AC298" i="1"/>
  <c r="AG297" i="1"/>
  <c r="AC297" i="1"/>
  <c r="AG296" i="1"/>
  <c r="AC296" i="1"/>
  <c r="AG295" i="1"/>
  <c r="AC295" i="1"/>
  <c r="AG294" i="1"/>
  <c r="AC294" i="1"/>
  <c r="AG293" i="1"/>
  <c r="AC293" i="1"/>
  <c r="AG292" i="1"/>
  <c r="AC292" i="1"/>
  <c r="AG291" i="1"/>
  <c r="AC291" i="1"/>
  <c r="AG290" i="1"/>
  <c r="AC290" i="1"/>
  <c r="AG289" i="1"/>
  <c r="AC289" i="1"/>
  <c r="AG288" i="1"/>
  <c r="AC288" i="1"/>
  <c r="AG287" i="1"/>
  <c r="AC287" i="1"/>
  <c r="AG286" i="1"/>
  <c r="AC286" i="1"/>
  <c r="AC285" i="1"/>
  <c r="AH271" i="1"/>
  <c r="AG271" i="1"/>
  <c r="AD271" i="1"/>
  <c r="AC270" i="1"/>
  <c r="AC269" i="1"/>
  <c r="AC268" i="1"/>
  <c r="AC267" i="1"/>
  <c r="AC266" i="1"/>
  <c r="AC265" i="1"/>
  <c r="AC264" i="1"/>
  <c r="AC263" i="1"/>
  <c r="AC262" i="1"/>
  <c r="AC261" i="1"/>
  <c r="AC260" i="1"/>
  <c r="AC259" i="1"/>
  <c r="AC258" i="1"/>
  <c r="AC257" i="1"/>
  <c r="AC256" i="1"/>
  <c r="AC255" i="1"/>
  <c r="AC254" i="1"/>
  <c r="AC253" i="1"/>
  <c r="AC252" i="1"/>
  <c r="AC251" i="1"/>
  <c r="AH239" i="1"/>
  <c r="AG239" i="1"/>
  <c r="AH225" i="1"/>
  <c r="AG225" i="1"/>
  <c r="AH218" i="1"/>
  <c r="AG218" i="1"/>
  <c r="AD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H185" i="1"/>
  <c r="AG185" i="1"/>
  <c r="AD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H153" i="1"/>
  <c r="AG153" i="1"/>
  <c r="AH138" i="1"/>
  <c r="AG138" i="1"/>
  <c r="AH114" i="1"/>
  <c r="AG114" i="1"/>
  <c r="AH97" i="1"/>
  <c r="AG97" i="1"/>
  <c r="AH82" i="1"/>
  <c r="AG82" i="1"/>
  <c r="AD82" i="1"/>
  <c r="AC82" i="1"/>
  <c r="AH66" i="1"/>
  <c r="AG66" i="1"/>
  <c r="AH55" i="1"/>
  <c r="AG55" i="1"/>
  <c r="AD55" i="1"/>
  <c r="AH33" i="1"/>
  <c r="AG33" i="1"/>
  <c r="AD33" i="1"/>
  <c r="AC33" i="1"/>
  <c r="AH21" i="1"/>
  <c r="AC21" i="1"/>
  <c r="AC185" i="1" l="1"/>
  <c r="AC218" i="1"/>
  <c r="AG429" i="1"/>
  <c r="AC271" i="1"/>
  <c r="AG320" i="1"/>
  <c r="AG349" i="1"/>
  <c r="AC320" i="1"/>
  <c r="AC349" i="1"/>
</calcChain>
</file>

<file path=xl/sharedStrings.xml><?xml version="1.0" encoding="utf-8"?>
<sst xmlns="http://schemas.openxmlformats.org/spreadsheetml/2006/main" count="506" uniqueCount="204">
  <si>
    <t/>
  </si>
  <si>
    <t>U189</t>
  </si>
  <si>
    <t>Mountain Fuel Supply Co.</t>
  </si>
  <si>
    <t>Island 1</t>
  </si>
  <si>
    <t>Uintah</t>
  </si>
  <si>
    <t>10S</t>
  </si>
  <si>
    <t>20E</t>
  </si>
  <si>
    <t>SE SW</t>
  </si>
  <si>
    <t>U193</t>
  </si>
  <si>
    <t>Delhi-Taylor Corp.</t>
  </si>
  <si>
    <t>Well 1-15</t>
  </si>
  <si>
    <t>12S</t>
  </si>
  <si>
    <t>21E</t>
  </si>
  <si>
    <t>SW NE</t>
  </si>
  <si>
    <t>U195</t>
  </si>
  <si>
    <t>Humble Oil Co.</t>
  </si>
  <si>
    <t>Hager 1</t>
  </si>
  <si>
    <t>23E</t>
  </si>
  <si>
    <t>U204</t>
  </si>
  <si>
    <t>Island 8</t>
  </si>
  <si>
    <t>17E</t>
  </si>
  <si>
    <t>NE SW</t>
  </si>
  <si>
    <t>U205</t>
  </si>
  <si>
    <t>Miami Oil Producers</t>
  </si>
  <si>
    <t>Federal 399-1</t>
  </si>
  <si>
    <t>Duchesne</t>
  </si>
  <si>
    <t>NW NW</t>
  </si>
  <si>
    <t>U222</t>
  </si>
  <si>
    <t>Federal 427-1A</t>
  </si>
  <si>
    <t>11S</t>
  </si>
  <si>
    <t>16E</t>
  </si>
  <si>
    <t>U264</t>
  </si>
  <si>
    <t>Wells Draw 2</t>
  </si>
  <si>
    <t>SE NW</t>
  </si>
  <si>
    <t>U267</t>
  </si>
  <si>
    <t>Wells Draw 3</t>
  </si>
  <si>
    <t>C SE</t>
  </si>
  <si>
    <t>U279</t>
  </si>
  <si>
    <t>Belco Petrol. Corp.</t>
  </si>
  <si>
    <t>Chapita Wells 11</t>
  </si>
  <si>
    <t>9S</t>
  </si>
  <si>
    <t>22E</t>
  </si>
  <si>
    <t>U323</t>
  </si>
  <si>
    <t>Carter Oil Co.</t>
  </si>
  <si>
    <t>Willis Moon 1</t>
  </si>
  <si>
    <t>4S</t>
  </si>
  <si>
    <t>4W</t>
  </si>
  <si>
    <t>SE SE</t>
  </si>
  <si>
    <t>U328</t>
  </si>
  <si>
    <t>Chevron Oil Co.</t>
  </si>
  <si>
    <t>C.B. Hatch 1-5-B1</t>
  </si>
  <si>
    <t>2S</t>
  </si>
  <si>
    <t>1W</t>
  </si>
  <si>
    <t>NW SW</t>
  </si>
  <si>
    <t>U331</t>
  </si>
  <si>
    <t>Chevron-Belco-Fed 1/33-34F</t>
  </si>
  <si>
    <t>8S</t>
  </si>
  <si>
    <t>24E</t>
  </si>
  <si>
    <t>U347</t>
  </si>
  <si>
    <t>Chorney Oil Co.</t>
  </si>
  <si>
    <t>South Red Wash 123</t>
  </si>
  <si>
    <t>SW SW</t>
  </si>
  <si>
    <t>U360</t>
  </si>
  <si>
    <t>Continental Oil Co.</t>
  </si>
  <si>
    <t>Conoco-Amerada 1-34</t>
  </si>
  <si>
    <t>25E</t>
  </si>
  <si>
    <t>U445</t>
  </si>
  <si>
    <t>Gulf Oil Corp.</t>
  </si>
  <si>
    <t>Chimney Hollow 1</t>
  </si>
  <si>
    <t>43013300160000</t>
  </si>
  <si>
    <t>7W</t>
  </si>
  <si>
    <t>U451</t>
  </si>
  <si>
    <t>Meridian 1</t>
  </si>
  <si>
    <t>3S</t>
  </si>
  <si>
    <t>U454</t>
  </si>
  <si>
    <t>Nutters Canyon 1</t>
  </si>
  <si>
    <t>6S</t>
  </si>
  <si>
    <t>5W</t>
  </si>
  <si>
    <t>U466</t>
  </si>
  <si>
    <t>Sowers Canyon 1</t>
  </si>
  <si>
    <t>6W</t>
  </si>
  <si>
    <t>U490</t>
  </si>
  <si>
    <t>Mid-America Co.</t>
  </si>
  <si>
    <t>Bonanza 1</t>
  </si>
  <si>
    <t>U564</t>
  </si>
  <si>
    <t>Sun Oil Co.</t>
  </si>
  <si>
    <t>Daniel Uresk 1</t>
  </si>
  <si>
    <t>USGS #</t>
  </si>
  <si>
    <t>Operator</t>
  </si>
  <si>
    <t>Well Name</t>
  </si>
  <si>
    <t>API</t>
  </si>
  <si>
    <t>County</t>
  </si>
  <si>
    <t>Township</t>
  </si>
  <si>
    <t>Range</t>
  </si>
  <si>
    <t>Section</t>
  </si>
  <si>
    <t>1/4-1/4</t>
  </si>
  <si>
    <t>TOPFT</t>
  </si>
  <si>
    <t>BOTFT</t>
  </si>
  <si>
    <t>SHLOILPCT</t>
  </si>
  <si>
    <t>WATERPCT</t>
  </si>
  <si>
    <t>SHLRSDPCT</t>
  </si>
  <si>
    <t>GASPLSPCT</t>
  </si>
  <si>
    <t>OILGPT</t>
  </si>
  <si>
    <t>WATERGPT</t>
  </si>
  <si>
    <t>SPCFGRAV</t>
  </si>
  <si>
    <t>COKETEND</t>
  </si>
  <si>
    <t>OBJECTID</t>
  </si>
  <si>
    <t>LABNO</t>
  </si>
  <si>
    <t>INTVL</t>
  </si>
  <si>
    <t>INTXOIL</t>
  </si>
  <si>
    <t>ROCKTYPE</t>
  </si>
  <si>
    <t>Wt%Cow</t>
  </si>
  <si>
    <t>Ave wt%</t>
  </si>
  <si>
    <t xml:space="preserve"> wt% x 10</t>
  </si>
  <si>
    <t>Base Lp</t>
  </si>
  <si>
    <t>Top Uteland</t>
  </si>
  <si>
    <t>Base Uteland</t>
  </si>
  <si>
    <t>Notes</t>
  </si>
  <si>
    <t>U209</t>
  </si>
  <si>
    <t>Island 7</t>
  </si>
  <si>
    <t>19E</t>
  </si>
  <si>
    <t>Includes just the main Uteland Butte carbonate</t>
  </si>
  <si>
    <t>Uteland not well developed, but just the carbonate part</t>
  </si>
  <si>
    <t>Just the Uteland Butte carbonate, no oil between Uteland and Lp</t>
  </si>
  <si>
    <t>Have Amstrat, looks OK for Uteland carbonate</t>
  </si>
  <si>
    <t>Looks good for just Uteland Butte carboante, have Amstrat</t>
  </si>
  <si>
    <t xml:space="preserve">Assays extend down to 6770 but almost no oil below the Uteland Butte carbonate on south </t>
  </si>
  <si>
    <t>margin of Ryder's Late Paleocene lake</t>
  </si>
  <si>
    <t>Some oil from Lp to base Uteland carbonate, assays to 8930, almost no oil</t>
  </si>
  <si>
    <t xml:space="preserve"> below Uteland carbonate, on south margin of Ryder's Late Paleocene lake.</t>
  </si>
  <si>
    <t>Just the Uteland Butte carbonate</t>
  </si>
  <si>
    <t>Changed picks from Johnson and Roberts (2003) to include only the carbonate Uteland interval</t>
  </si>
  <si>
    <t>C0540R</t>
  </si>
  <si>
    <t>British American Oil</t>
  </si>
  <si>
    <t>Carter H - Govt 1</t>
  </si>
  <si>
    <t>02 S</t>
  </si>
  <si>
    <t>099 W</t>
  </si>
  <si>
    <t>Rio Blanco</t>
  </si>
  <si>
    <t xml:space="preserve"> </t>
  </si>
  <si>
    <t>B-marker is 38 ft thick on e-log, high yields 150-200 ft below top D-marker</t>
  </si>
  <si>
    <t>C0548R</t>
  </si>
  <si>
    <t>Pacific 1 (12-13)</t>
  </si>
  <si>
    <t>SW NW</t>
  </si>
  <si>
    <t>05 S</t>
  </si>
  <si>
    <t>098 W</t>
  </si>
  <si>
    <t>B-marker also picked at 2220-2245, high assay values only between 2220-2280</t>
  </si>
  <si>
    <t>C0549R</t>
  </si>
  <si>
    <t>Federal 2-7</t>
  </si>
  <si>
    <t>04 S</t>
  </si>
  <si>
    <t>097 W</t>
  </si>
  <si>
    <t>35 ft thick</t>
  </si>
  <si>
    <t>38 ft thick</t>
  </si>
  <si>
    <t>49 ft thick</t>
  </si>
  <si>
    <t>High values above and below B-marker</t>
  </si>
  <si>
    <t>Equity Oil Co.</t>
  </si>
  <si>
    <t>Corral Gulch 1</t>
  </si>
  <si>
    <t>NE NW</t>
  </si>
  <si>
    <t>C0560R</t>
  </si>
  <si>
    <t>47 ft thick</t>
  </si>
  <si>
    <t>C0569R</t>
  </si>
  <si>
    <t>Fawn Creek Government 1</t>
  </si>
  <si>
    <t>03 S</t>
  </si>
  <si>
    <t>58 ft thick</t>
  </si>
  <si>
    <t>C0570R</t>
  </si>
  <si>
    <t>Ryan 1</t>
  </si>
  <si>
    <t>45 ft thick</t>
  </si>
  <si>
    <t>C0572R</t>
  </si>
  <si>
    <t>Sulfur Creek 06</t>
  </si>
  <si>
    <t>NW SE</t>
  </si>
  <si>
    <t>53 ft thick</t>
  </si>
  <si>
    <t>C0579R</t>
  </si>
  <si>
    <t>South Sulfur 2</t>
  </si>
  <si>
    <t>54 ft thick</t>
  </si>
  <si>
    <t>C0590R</t>
  </si>
  <si>
    <t>Sulfur Creek 08</t>
  </si>
  <si>
    <t>SE NE</t>
  </si>
  <si>
    <t>55 ft thick</t>
  </si>
  <si>
    <t>C0591R</t>
  </si>
  <si>
    <t>Sulfur Creek 09</t>
  </si>
  <si>
    <t>60 ft thick</t>
  </si>
  <si>
    <t>Organic rich from 2980-3010, no blip on e-log</t>
  </si>
  <si>
    <t>C0594R</t>
  </si>
  <si>
    <t>Fuel Res. Development Co.</t>
  </si>
  <si>
    <t>Federal 12-1</t>
  </si>
  <si>
    <t>NE SE</t>
  </si>
  <si>
    <t>52 ft thick</t>
  </si>
  <si>
    <t>C0605R</t>
  </si>
  <si>
    <t>General Petroleum Corp.</t>
  </si>
  <si>
    <t>64-8G</t>
  </si>
  <si>
    <t>01 N</t>
  </si>
  <si>
    <t>C0617R</t>
  </si>
  <si>
    <t>Hyland Oil Corp.</t>
  </si>
  <si>
    <t>Sulfur Creek 1-33</t>
  </si>
  <si>
    <t>GPTUteland</t>
  </si>
  <si>
    <t>GPT Uteland x thickness</t>
  </si>
  <si>
    <t>Ave GPT Uteland</t>
  </si>
  <si>
    <t>Includes just main Utelan Butte carbonate</t>
  </si>
  <si>
    <t>NA</t>
  </si>
  <si>
    <t>Base R-5 about 7900 ft, sampled interval extends from Lp to 480 ft below -5</t>
  </si>
  <si>
    <t>Extends up to Lp, assays extent to 10,500 ft with little oil below 10,410 ft</t>
  </si>
  <si>
    <t>Unusually thick, could include some interval below -5 assays extend to 7,230 ft with minor oil</t>
  </si>
  <si>
    <t>Starts 30 ft below top, ends  20 ft above base main Uteland Butte carbonate</t>
  </si>
  <si>
    <t>U.S. Geological Survey Scientific Investigations Report 2016-5008</t>
  </si>
  <si>
    <t>Fischer assay results for the informal Uteland Butte member from cuttings of
24 drillholes that penetrated the Uteland Butte in the Uinta Basin. Data from
Table 1. Fischer assay results for the informal Uteland Butte member from cuttings of 24 drillholes that penetrated the Uteland Butte in the Uinta Basin. Data from Uinta Basin Oil Shale Database (Johnson and others, 2010a).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</si>
</sst>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rgb="FF000000"/>
      <name val="Calibri"/>
      <family val="2"/>
    </font>
    <font>
      <sz val="11"/>
      <color rgb="FF000000"/>
      <name val="Calibri"/>
    </font>
    <font>
      <sz val="10"/>
      <name val="Times New Roman"/>
      <family val="1"/>
    </font>
    <font>
      <sz val="11"/>
      <color theme="1"/>
      <name val="Calibri"/>
      <family val="2"/>
      <scheme val="minor"/>
    </font>
    <font>
      <b/>
      <sz val="11"/>
      <color rgb="FF000000"/>
      <name val="Calibri"/>
      <family val="2"/>
    </font>
    <font>
      <sz val="11"/>
      <color theme="1"/>
      <name val="Times New Roman"/>
      <family val="1"/>
    </font>
    <font>
      <sz val="11"/>
      <name val="Calibri"/>
      <family val="2"/>
    </font>
    <font>
      <sz val="11"/>
      <name val="Calibri"/>
      <family val="2"/>
      <scheme val="minor"/>
    </font>
    <font>
      <sz val="10"/>
      <name val="Arial"/>
      <family val="2"/>
    </font>
    <font>
      <b/>
      <sz val="11"/>
      <color theme="1"/>
      <name val="Calibri"/>
      <family val="2"/>
      <scheme val="minor"/>
    </font>
    <font>
      <b/>
      <sz val="10"/>
      <name val="Times New Roman"/>
      <family val="1"/>
    </font>
    <font>
      <b/>
      <sz val="11"/>
      <color theme="1"/>
      <name val="Times New Roman"/>
      <family val="1"/>
    </font>
    <font>
      <b/>
      <sz val="11"/>
      <color rgb="FF000000"/>
      <name val="Times New Roman"/>
      <family val="1"/>
    </font>
  </fonts>
  <fills count="5">
    <fill>
      <patternFill patternType="none"/>
    </fill>
    <fill>
      <patternFill patternType="gray125"/>
    </fill>
    <fill>
      <patternFill patternType="solid">
        <fgColor rgb="FFFFFFCC"/>
      </patternFill>
    </fill>
    <fill>
      <patternFill patternType="solid">
        <fgColor rgb="FFC0C0C0"/>
        <bgColor rgb="FFC0C0C0"/>
      </patternFill>
    </fill>
    <fill>
      <patternFill patternType="solid">
        <fgColor theme="3" tint="0.79998168889431442"/>
        <bgColor indexed="64"/>
      </patternFill>
    </fill>
  </fills>
  <borders count="10">
    <border>
      <left/>
      <right/>
      <top/>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style="thin">
        <color auto="1"/>
      </top>
      <bottom style="thin">
        <color auto="1"/>
      </bottom>
      <diagonal/>
    </border>
    <border>
      <left style="thin">
        <color rgb="FFD0D7E5"/>
      </left>
      <right style="thin">
        <color rgb="FFD0D7E5"/>
      </right>
      <top/>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diagonal/>
    </border>
    <border>
      <left/>
      <right style="thin">
        <color rgb="FFD0D7E5"/>
      </right>
      <top style="thin">
        <color rgb="FFD0D7E5"/>
      </top>
      <bottom style="thin">
        <color rgb="FFD0D7E5"/>
      </bottom>
      <diagonal/>
    </border>
    <border>
      <left/>
      <right/>
      <top style="thin">
        <color indexed="22"/>
      </top>
      <bottom style="thin">
        <color indexed="22"/>
      </bottom>
      <diagonal/>
    </border>
  </borders>
  <cellStyleXfs count="2">
    <xf numFmtId="0" fontId="0" fillId="0" borderId="0"/>
    <xf numFmtId="0" fontId="4" fillId="2" borderId="4" applyNumberFormat="0" applyFont="0" applyAlignment="0" applyProtection="0"/>
  </cellStyleXfs>
  <cellXfs count="58">
    <xf numFmtId="0" fontId="0" fillId="0" borderId="0" xfId="0"/>
    <xf numFmtId="0" fontId="1" fillId="0" borderId="0" xfId="0" applyFont="1" applyFill="1" applyBorder="1" applyAlignment="1" applyProtection="1">
      <alignment horizontal="right" vertical="center" wrapText="1"/>
    </xf>
    <xf numFmtId="0" fontId="2" fillId="0" borderId="1" xfId="0"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0" fillId="2" borderId="4" xfId="1" applyFont="1"/>
    <xf numFmtId="0" fontId="5" fillId="3" borderId="2"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1" fillId="0" borderId="3" xfId="0" applyFont="1" applyFill="1" applyBorder="1" applyAlignment="1" applyProtection="1">
      <alignment horizontal="right" vertical="center" wrapText="1"/>
    </xf>
    <xf numFmtId="0" fontId="0" fillId="0" borderId="0" xfId="0" applyBorder="1"/>
    <xf numFmtId="0" fontId="9" fillId="0" borderId="0" xfId="0" quotePrefix="1" applyNumberFormat="1" applyFont="1" applyFill="1"/>
    <xf numFmtId="2" fontId="0" fillId="0" borderId="0" xfId="0" applyNumberFormat="1"/>
    <xf numFmtId="3" fontId="2" fillId="0" borderId="1" xfId="0" applyNumberFormat="1" applyFont="1" applyFill="1" applyBorder="1" applyAlignment="1" applyProtection="1">
      <alignment horizontal="right" vertical="center" wrapText="1"/>
    </xf>
    <xf numFmtId="3" fontId="0" fillId="0" borderId="0" xfId="0" applyNumberFormat="1"/>
    <xf numFmtId="0" fontId="10" fillId="2" borderId="4" xfId="1" applyFont="1"/>
    <xf numFmtId="0" fontId="11" fillId="2" borderId="4" xfId="1" applyFont="1"/>
    <xf numFmtId="0" fontId="11" fillId="2" borderId="4" xfId="1" applyFont="1" applyAlignment="1">
      <alignment horizontal="right"/>
    </xf>
    <xf numFmtId="0" fontId="11" fillId="2" borderId="7" xfId="1" applyFont="1" applyBorder="1" applyAlignment="1">
      <alignment horizontal="right"/>
    </xf>
    <xf numFmtId="0" fontId="12" fillId="2" borderId="7" xfId="1" applyFont="1" applyBorder="1"/>
    <xf numFmtId="0" fontId="13" fillId="2" borderId="4" xfId="1" applyFont="1" applyAlignment="1" applyProtection="1">
      <alignment horizontal="center" vertical="center"/>
    </xf>
    <xf numFmtId="3" fontId="13" fillId="2" borderId="4" xfId="1" applyNumberFormat="1" applyFont="1" applyAlignment="1" applyProtection="1">
      <alignment horizontal="center" vertical="center"/>
    </xf>
    <xf numFmtId="0" fontId="0" fillId="4" borderId="0" xfId="0" applyFill="1" applyBorder="1"/>
    <xf numFmtId="1" fontId="0" fillId="4" borderId="0" xfId="0" applyNumberFormat="1" applyFill="1" applyBorder="1" applyAlignment="1">
      <alignment horizontal="right"/>
    </xf>
    <xf numFmtId="0" fontId="0" fillId="4" borderId="0" xfId="0" applyFill="1" applyBorder="1" applyAlignment="1">
      <alignment horizontal="right"/>
    </xf>
    <xf numFmtId="0" fontId="2" fillId="4" borderId="8" xfId="0" applyFont="1" applyFill="1" applyBorder="1" applyAlignment="1" applyProtection="1">
      <alignment horizontal="right" vertical="center" wrapText="1"/>
    </xf>
    <xf numFmtId="0" fontId="2" fillId="4" borderId="1" xfId="0" applyFont="1" applyFill="1" applyBorder="1" applyAlignment="1" applyProtection="1">
      <alignment horizontal="right" vertical="center" wrapText="1"/>
    </xf>
    <xf numFmtId="3" fontId="2" fillId="4" borderId="1" xfId="0" applyNumberFormat="1" applyFont="1" applyFill="1" applyBorder="1" applyAlignment="1" applyProtection="1">
      <alignment horizontal="right" vertical="center" wrapText="1"/>
    </xf>
    <xf numFmtId="0" fontId="2" fillId="4" borderId="1" xfId="0" applyFont="1" applyFill="1" applyBorder="1" applyAlignment="1" applyProtection="1">
      <alignment vertical="center" wrapText="1"/>
    </xf>
    <xf numFmtId="0" fontId="0" fillId="4" borderId="0" xfId="0" applyFill="1"/>
    <xf numFmtId="0" fontId="3" fillId="4" borderId="0" xfId="0" applyFont="1" applyFill="1" applyBorder="1" applyAlignment="1">
      <alignment horizontal="left" vertical="center"/>
    </xf>
    <xf numFmtId="1" fontId="3" fillId="4" borderId="0" xfId="0" applyNumberFormat="1" applyFont="1" applyFill="1" applyBorder="1" applyAlignment="1">
      <alignment horizontal="right" vertical="center"/>
    </xf>
    <xf numFmtId="0" fontId="3" fillId="4" borderId="0" xfId="0" applyFont="1" applyFill="1" applyBorder="1" applyAlignment="1">
      <alignment horizontal="right" vertical="center"/>
    </xf>
    <xf numFmtId="0" fontId="2" fillId="4" borderId="3" xfId="0" applyFont="1" applyFill="1" applyBorder="1" applyAlignment="1" applyProtection="1">
      <alignment horizontal="right" vertical="center" wrapText="1"/>
    </xf>
    <xf numFmtId="1" fontId="7" fillId="4" borderId="9" xfId="0" applyNumberFormat="1" applyFont="1" applyFill="1" applyBorder="1" applyAlignment="1">
      <alignment horizontal="right"/>
    </xf>
    <xf numFmtId="0" fontId="3" fillId="4" borderId="0" xfId="0" applyFont="1" applyFill="1" applyBorder="1" applyAlignment="1">
      <alignment horizontal="right"/>
    </xf>
    <xf numFmtId="1" fontId="3" fillId="4" borderId="0" xfId="0" applyNumberFormat="1" applyFont="1" applyFill="1" applyBorder="1" applyAlignment="1">
      <alignment horizontal="right"/>
    </xf>
    <xf numFmtId="0" fontId="3" fillId="4" borderId="0" xfId="0" applyFont="1" applyFill="1" applyBorder="1" applyAlignment="1"/>
    <xf numFmtId="0" fontId="3" fillId="4" borderId="9" xfId="0" applyFont="1" applyFill="1" applyBorder="1" applyAlignment="1">
      <alignment horizontal="left" vertical="center"/>
    </xf>
    <xf numFmtId="0" fontId="3" fillId="4" borderId="0" xfId="0" applyFont="1" applyFill="1" applyBorder="1"/>
    <xf numFmtId="0" fontId="8" fillId="4" borderId="0" xfId="0" applyFont="1" applyFill="1" applyBorder="1"/>
    <xf numFmtId="3" fontId="0" fillId="4" borderId="0" xfId="0" applyNumberFormat="1" applyFill="1"/>
    <xf numFmtId="0" fontId="3" fillId="4" borderId="0" xfId="0" applyFont="1" applyFill="1" applyBorder="1" applyAlignment="1">
      <alignment vertical="center"/>
    </xf>
    <xf numFmtId="0" fontId="3" fillId="4" borderId="9" xfId="0" applyFont="1" applyFill="1" applyBorder="1" applyAlignment="1"/>
    <xf numFmtId="0" fontId="3" fillId="4" borderId="0" xfId="0" quotePrefix="1" applyNumberFormat="1" applyFont="1" applyFill="1"/>
    <xf numFmtId="164" fontId="3" fillId="4" borderId="0" xfId="0" applyNumberFormat="1" applyFont="1" applyFill="1"/>
    <xf numFmtId="0" fontId="6" fillId="4" borderId="0" xfId="0" applyFont="1" applyFill="1"/>
    <xf numFmtId="0" fontId="9" fillId="4" borderId="0" xfId="0" quotePrefix="1" applyNumberFormat="1" applyFont="1" applyFill="1"/>
    <xf numFmtId="164" fontId="9" fillId="4" borderId="0" xfId="0" applyNumberFormat="1" applyFont="1" applyFill="1"/>
    <xf numFmtId="0" fontId="9" fillId="4" borderId="0" xfId="0" applyNumberFormat="1" applyFont="1" applyFill="1"/>
    <xf numFmtId="0" fontId="9" fillId="4" borderId="0" xfId="0" applyFont="1" applyFill="1"/>
    <xf numFmtId="2" fontId="0" fillId="4" borderId="0" xfId="0" applyNumberFormat="1" applyFill="1"/>
    <xf numFmtId="0" fontId="0" fillId="0" borderId="0" xfId="0"/>
    <xf numFmtId="0" fontId="0" fillId="0" borderId="0" xfId="0" applyAlignment="1">
      <alignment wrapText="1"/>
    </xf>
    <xf numFmtId="0" fontId="0" fillId="4" borderId="2" xfId="0" applyFill="1" applyBorder="1"/>
    <xf numFmtId="1" fontId="0" fillId="4" borderId="6" xfId="0" applyNumberFormat="1" applyFill="1" applyBorder="1" applyAlignment="1">
      <alignment horizontal="right"/>
    </xf>
    <xf numFmtId="0" fontId="0" fillId="4" borderId="5" xfId="0" applyFill="1" applyBorder="1"/>
    <xf numFmtId="0" fontId="1" fillId="4" borderId="3" xfId="0" applyFont="1" applyFill="1" applyBorder="1" applyAlignment="1" applyProtection="1">
      <alignment horizontal="right" vertical="center" wrapText="1"/>
    </xf>
  </cellXfs>
  <cellStyles count="2">
    <cellStyle name="Normal" xfId="0" builtinId="0"/>
    <cellStyle name="Note" xfId="1" builtinId="1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5"/>
  <sheetViews>
    <sheetView tabSelected="1" zoomScale="60" zoomScaleNormal="60" workbookViewId="0">
      <pane ySplit="3" topLeftCell="A4" activePane="bottomLeft" state="frozen"/>
      <selection pane="bottomLeft" activeCell="B9" sqref="B9"/>
    </sheetView>
  </sheetViews>
  <sheetFormatPr defaultColWidth="0" defaultRowHeight="15" x14ac:dyDescent="0.25"/>
  <cols>
    <col min="1" max="1" width="9.140625" customWidth="1"/>
    <col min="2" max="2" width="24" bestFit="1" customWidth="1"/>
    <col min="3" max="3" width="26.5703125" bestFit="1" customWidth="1"/>
    <col min="4" max="4" width="18.42578125" bestFit="1" customWidth="1"/>
    <col min="5" max="5" width="9.7109375" bestFit="1" customWidth="1"/>
    <col min="6" max="10" width="9.140625" customWidth="1"/>
    <col min="11" max="11" width="10.5703125" bestFit="1" customWidth="1"/>
    <col min="12" max="12" width="12.5703125" bestFit="1" customWidth="1"/>
    <col min="13" max="13" width="11.140625" bestFit="1" customWidth="1"/>
    <col min="14" max="14" width="9.140625" customWidth="1"/>
    <col min="15" max="16" width="9.140625" style="14" customWidth="1"/>
    <col min="17" max="18" width="12.5703125" bestFit="1" customWidth="1"/>
    <col min="19" max="19" width="13.28515625" bestFit="1" customWidth="1"/>
    <col min="20" max="20" width="12.85546875" bestFit="1" customWidth="1"/>
    <col min="21" max="21" width="9.140625" customWidth="1"/>
    <col min="22" max="22" width="12.5703125" bestFit="1" customWidth="1"/>
    <col min="23" max="23" width="12" bestFit="1" customWidth="1"/>
    <col min="24" max="24" width="12.5703125" bestFit="1" customWidth="1"/>
    <col min="25" max="28" width="9.140625" customWidth="1"/>
    <col min="29" max="29" width="12" bestFit="1" customWidth="1"/>
    <col min="30" max="30" width="12.5703125" bestFit="1" customWidth="1"/>
    <col min="31" max="31" width="9.140625" customWidth="1"/>
    <col min="32" max="32" width="16.85546875" bestFit="1" customWidth="1"/>
    <col min="33" max="33" width="32.5703125" bestFit="1" customWidth="1"/>
    <col min="34" max="34" width="23.28515625" bestFit="1" customWidth="1"/>
    <col min="35" max="35" width="86.42578125" bestFit="1" customWidth="1"/>
    <col min="36" max="16384" width="9.140625" hidden="1"/>
  </cols>
  <sheetData>
    <row r="1" spans="1:35" s="52" customFormat="1" x14ac:dyDescent="0.25">
      <c r="A1" s="52" t="s">
        <v>202</v>
      </c>
    </row>
    <row r="2" spans="1:35" s="53" customFormat="1" ht="15" customHeight="1" x14ac:dyDescent="0.25">
      <c r="A2" s="53" t="s">
        <v>203</v>
      </c>
    </row>
    <row r="3" spans="1:35" s="6" customFormat="1" x14ac:dyDescent="0.25">
      <c r="A3" s="15" t="s">
        <v>87</v>
      </c>
      <c r="B3" s="16" t="s">
        <v>88</v>
      </c>
      <c r="C3" s="16" t="s">
        <v>89</v>
      </c>
      <c r="D3" s="17" t="s">
        <v>90</v>
      </c>
      <c r="E3" s="18" t="s">
        <v>91</v>
      </c>
      <c r="F3" s="18" t="s">
        <v>92</v>
      </c>
      <c r="G3" s="18" t="s">
        <v>93</v>
      </c>
      <c r="H3" s="18" t="s">
        <v>94</v>
      </c>
      <c r="I3" s="18" t="s">
        <v>95</v>
      </c>
      <c r="J3" s="18" t="s">
        <v>114</v>
      </c>
      <c r="K3" s="18" t="s">
        <v>115</v>
      </c>
      <c r="L3" s="19" t="s">
        <v>116</v>
      </c>
      <c r="M3" s="20" t="s">
        <v>106</v>
      </c>
      <c r="N3" s="20" t="s">
        <v>107</v>
      </c>
      <c r="O3" s="21" t="s">
        <v>96</v>
      </c>
      <c r="P3" s="21" t="s">
        <v>97</v>
      </c>
      <c r="Q3" s="20" t="s">
        <v>98</v>
      </c>
      <c r="R3" s="20" t="s">
        <v>99</v>
      </c>
      <c r="S3" s="20" t="s">
        <v>100</v>
      </c>
      <c r="T3" s="20" t="s">
        <v>101</v>
      </c>
      <c r="U3" s="20" t="s">
        <v>102</v>
      </c>
      <c r="V3" s="20" t="s">
        <v>103</v>
      </c>
      <c r="W3" s="20" t="s">
        <v>104</v>
      </c>
      <c r="X3" s="20" t="s">
        <v>105</v>
      </c>
      <c r="Y3" s="7" t="s">
        <v>108</v>
      </c>
      <c r="Z3" s="7" t="s">
        <v>109</v>
      </c>
      <c r="AA3" s="7" t="s">
        <v>110</v>
      </c>
      <c r="AB3" s="8" t="s">
        <v>111</v>
      </c>
      <c r="AC3" s="8" t="s">
        <v>113</v>
      </c>
      <c r="AD3" s="15" t="s">
        <v>112</v>
      </c>
      <c r="AE3" s="8"/>
      <c r="AF3" s="8" t="s">
        <v>193</v>
      </c>
      <c r="AG3" s="8" t="s">
        <v>194</v>
      </c>
      <c r="AH3" s="8" t="s">
        <v>195</v>
      </c>
      <c r="AI3" s="15" t="s">
        <v>117</v>
      </c>
    </row>
    <row r="4" spans="1:35" s="29" customFormat="1" x14ac:dyDescent="0.25">
      <c r="A4" s="54" t="s">
        <v>1</v>
      </c>
      <c r="B4" s="54" t="s">
        <v>2</v>
      </c>
      <c r="C4" s="54" t="s">
        <v>3</v>
      </c>
      <c r="D4" s="55">
        <v>43047156410000</v>
      </c>
      <c r="E4" s="56" t="s">
        <v>4</v>
      </c>
      <c r="F4" s="24" t="s">
        <v>5</v>
      </c>
      <c r="G4" s="24" t="s">
        <v>6</v>
      </c>
      <c r="H4" s="24">
        <v>7</v>
      </c>
      <c r="I4" s="24" t="s">
        <v>7</v>
      </c>
      <c r="J4" s="22">
        <v>4260</v>
      </c>
      <c r="K4" s="22">
        <v>4610</v>
      </c>
      <c r="L4" s="22">
        <v>4770</v>
      </c>
      <c r="M4" s="25">
        <v>376878</v>
      </c>
      <c r="N4" s="26">
        <v>616837</v>
      </c>
      <c r="O4" s="27">
        <v>4610</v>
      </c>
      <c r="P4" s="27">
        <v>4620</v>
      </c>
      <c r="Q4" s="26">
        <v>2.5</v>
      </c>
      <c r="R4" s="26">
        <v>2.1</v>
      </c>
      <c r="S4" s="26">
        <v>94.5</v>
      </c>
      <c r="T4" s="26">
        <v>0.9</v>
      </c>
      <c r="U4" s="26">
        <v>6.8</v>
      </c>
      <c r="V4" s="26">
        <v>5.2</v>
      </c>
      <c r="W4" s="26">
        <v>0.86899999999999999</v>
      </c>
      <c r="X4" s="26">
        <v>1</v>
      </c>
      <c r="Y4" s="26">
        <v>10</v>
      </c>
      <c r="Z4" s="26">
        <v>68</v>
      </c>
      <c r="AA4" s="28" t="s">
        <v>0</v>
      </c>
      <c r="AB4" s="26">
        <v>2.5</v>
      </c>
      <c r="AC4" s="57">
        <v>25</v>
      </c>
      <c r="AF4" s="26">
        <v>6.8</v>
      </c>
      <c r="AG4" s="29">
        <v>68</v>
      </c>
      <c r="AI4" s="29" t="s">
        <v>196</v>
      </c>
    </row>
    <row r="5" spans="1:35" x14ac:dyDescent="0.25">
      <c r="M5" s="2">
        <v>376879</v>
      </c>
      <c r="N5" s="2">
        <v>616838</v>
      </c>
      <c r="O5" s="13">
        <v>4620</v>
      </c>
      <c r="P5" s="13">
        <v>4630</v>
      </c>
      <c r="Q5" s="2">
        <v>2.7</v>
      </c>
      <c r="R5" s="2">
        <v>1.7</v>
      </c>
      <c r="S5" s="2">
        <v>94.8</v>
      </c>
      <c r="T5" s="2">
        <v>0.8</v>
      </c>
      <c r="U5" s="2">
        <v>7.5</v>
      </c>
      <c r="V5" s="2">
        <v>4.0999999999999996</v>
      </c>
      <c r="W5" s="2">
        <v>0.87</v>
      </c>
      <c r="X5" s="2">
        <v>1</v>
      </c>
      <c r="Y5" s="2">
        <v>10</v>
      </c>
      <c r="Z5" s="2">
        <v>75</v>
      </c>
      <c r="AA5" s="3" t="s">
        <v>0</v>
      </c>
      <c r="AB5" s="2">
        <v>2.7</v>
      </c>
      <c r="AC5" s="9">
        <v>27</v>
      </c>
      <c r="AF5" s="2">
        <v>7.5</v>
      </c>
      <c r="AG5">
        <v>75</v>
      </c>
    </row>
    <row r="6" spans="1:35" x14ac:dyDescent="0.25">
      <c r="M6" s="2">
        <v>376880</v>
      </c>
      <c r="N6" s="2">
        <v>616839</v>
      </c>
      <c r="O6" s="13">
        <v>4630</v>
      </c>
      <c r="P6" s="13">
        <v>4640</v>
      </c>
      <c r="Q6" s="2">
        <v>2.4</v>
      </c>
      <c r="R6" s="2">
        <v>1.7</v>
      </c>
      <c r="S6" s="2">
        <v>95.2</v>
      </c>
      <c r="T6" s="2">
        <v>0.7</v>
      </c>
      <c r="U6" s="2">
        <v>6.5</v>
      </c>
      <c r="V6" s="2">
        <v>4.0999999999999996</v>
      </c>
      <c r="W6" s="2">
        <v>0.871</v>
      </c>
      <c r="X6" s="2">
        <v>1</v>
      </c>
      <c r="Y6" s="2">
        <v>10</v>
      </c>
      <c r="Z6" s="2">
        <v>65</v>
      </c>
      <c r="AA6" s="3" t="s">
        <v>0</v>
      </c>
      <c r="AB6" s="2">
        <v>2.4</v>
      </c>
      <c r="AC6" s="9">
        <v>24</v>
      </c>
      <c r="AF6" s="2">
        <v>6.5</v>
      </c>
      <c r="AG6">
        <v>65</v>
      </c>
    </row>
    <row r="7" spans="1:35" x14ac:dyDescent="0.25">
      <c r="M7" s="2">
        <v>376881</v>
      </c>
      <c r="N7" s="2">
        <v>616840</v>
      </c>
      <c r="O7" s="13">
        <v>4640</v>
      </c>
      <c r="P7" s="13">
        <v>4650</v>
      </c>
      <c r="Q7" s="2">
        <v>2.5</v>
      </c>
      <c r="R7" s="2">
        <v>1.5</v>
      </c>
      <c r="S7" s="2">
        <v>95.3</v>
      </c>
      <c r="T7" s="2">
        <v>0.7</v>
      </c>
      <c r="U7" s="2">
        <v>6.4</v>
      </c>
      <c r="V7" s="2">
        <v>3.6</v>
      </c>
      <c r="W7" s="2">
        <v>0.92100000000000004</v>
      </c>
      <c r="X7" s="2">
        <v>1</v>
      </c>
      <c r="Y7" s="2">
        <v>10</v>
      </c>
      <c r="Z7" s="2">
        <v>64</v>
      </c>
      <c r="AA7" s="3" t="s">
        <v>0</v>
      </c>
      <c r="AB7" s="2">
        <v>2.5</v>
      </c>
      <c r="AC7" s="1">
        <v>25</v>
      </c>
      <c r="AF7" s="2">
        <v>6.4</v>
      </c>
      <c r="AG7">
        <v>64</v>
      </c>
    </row>
    <row r="8" spans="1:35" x14ac:dyDescent="0.25">
      <c r="M8" s="2">
        <v>376882</v>
      </c>
      <c r="N8" s="2">
        <v>616841</v>
      </c>
      <c r="O8" s="13">
        <v>4650</v>
      </c>
      <c r="P8" s="13">
        <v>4660</v>
      </c>
      <c r="Q8" s="2">
        <v>1.7</v>
      </c>
      <c r="R8" s="2">
        <v>1.2</v>
      </c>
      <c r="S8" s="2">
        <v>96.2</v>
      </c>
      <c r="T8" s="2">
        <v>0.9</v>
      </c>
      <c r="U8" s="2">
        <v>4.4000000000000004</v>
      </c>
      <c r="V8" s="2">
        <v>2.9</v>
      </c>
      <c r="W8" s="2">
        <v>0</v>
      </c>
      <c r="X8" s="2">
        <v>1</v>
      </c>
      <c r="Y8" s="2">
        <v>10</v>
      </c>
      <c r="Z8" s="2">
        <v>44</v>
      </c>
      <c r="AA8" s="3" t="s">
        <v>0</v>
      </c>
      <c r="AB8" s="2">
        <v>1.7</v>
      </c>
      <c r="AC8" s="1">
        <v>17</v>
      </c>
      <c r="AF8" s="2">
        <v>4.4000000000000004</v>
      </c>
      <c r="AG8">
        <v>44</v>
      </c>
    </row>
    <row r="9" spans="1:35" x14ac:dyDescent="0.25">
      <c r="M9" s="2">
        <v>376883</v>
      </c>
      <c r="N9" s="2">
        <v>616842</v>
      </c>
      <c r="O9" s="13">
        <v>4660</v>
      </c>
      <c r="P9" s="13">
        <v>4670</v>
      </c>
      <c r="Q9" s="2">
        <v>0.7</v>
      </c>
      <c r="R9" s="2">
        <v>1.5</v>
      </c>
      <c r="S9" s="2">
        <v>96.7</v>
      </c>
      <c r="T9" s="2">
        <v>1.1000000000000001</v>
      </c>
      <c r="U9" s="2">
        <v>1.8</v>
      </c>
      <c r="V9" s="2">
        <v>3.6</v>
      </c>
      <c r="W9" s="2">
        <v>0</v>
      </c>
      <c r="X9" s="2">
        <v>1</v>
      </c>
      <c r="Y9" s="2">
        <v>10</v>
      </c>
      <c r="Z9" s="2">
        <v>18</v>
      </c>
      <c r="AA9" s="3" t="s">
        <v>0</v>
      </c>
      <c r="AB9" s="2">
        <v>0.7</v>
      </c>
      <c r="AC9" s="1">
        <v>7</v>
      </c>
      <c r="AF9" s="2">
        <v>1.8</v>
      </c>
      <c r="AG9">
        <v>18</v>
      </c>
    </row>
    <row r="10" spans="1:35" x14ac:dyDescent="0.25">
      <c r="AC10">
        <f>SUM(AC4:AC9)</f>
        <v>125</v>
      </c>
      <c r="AD10">
        <f>AC10/60</f>
        <v>2.0833333333333335</v>
      </c>
      <c r="AF10">
        <f>SUM(AF4:AF9)</f>
        <v>33.4</v>
      </c>
      <c r="AG10">
        <f>SUM(AG4:AG9)</f>
        <v>334</v>
      </c>
      <c r="AH10">
        <f>AG10/60</f>
        <v>5.5666666666666664</v>
      </c>
    </row>
    <row r="13" spans="1:35" s="29" customFormat="1" x14ac:dyDescent="0.25">
      <c r="A13" s="22" t="s">
        <v>8</v>
      </c>
      <c r="B13" s="22" t="s">
        <v>9</v>
      </c>
      <c r="C13" s="22" t="s">
        <v>10</v>
      </c>
      <c r="D13" s="23">
        <v>43047160420000</v>
      </c>
      <c r="E13" s="24" t="s">
        <v>4</v>
      </c>
      <c r="F13" s="24" t="s">
        <v>11</v>
      </c>
      <c r="G13" s="24" t="s">
        <v>12</v>
      </c>
      <c r="H13" s="24">
        <v>15</v>
      </c>
      <c r="I13" s="24" t="s">
        <v>13</v>
      </c>
      <c r="J13" s="22">
        <v>2980</v>
      </c>
      <c r="K13" s="22">
        <v>3260</v>
      </c>
      <c r="L13" s="22">
        <v>3390</v>
      </c>
      <c r="M13" s="25">
        <v>377737</v>
      </c>
      <c r="N13" s="26">
        <v>622252</v>
      </c>
      <c r="O13" s="27">
        <v>3260</v>
      </c>
      <c r="P13" s="27">
        <v>3270</v>
      </c>
      <c r="Q13" s="26">
        <v>0</v>
      </c>
      <c r="R13" s="26">
        <v>0</v>
      </c>
      <c r="S13" s="26">
        <v>0</v>
      </c>
      <c r="T13" s="26">
        <v>0</v>
      </c>
      <c r="U13" s="26">
        <v>0.5</v>
      </c>
      <c r="V13" s="26">
        <v>0</v>
      </c>
      <c r="W13" s="26">
        <v>0</v>
      </c>
      <c r="X13" s="26">
        <v>0</v>
      </c>
      <c r="Y13" s="26">
        <v>10</v>
      </c>
      <c r="Z13" s="26">
        <v>5</v>
      </c>
      <c r="AA13" s="28" t="s">
        <v>0</v>
      </c>
      <c r="AB13" s="26">
        <v>0.5</v>
      </c>
      <c r="AC13" s="29">
        <v>5</v>
      </c>
      <c r="AF13" s="29" t="s">
        <v>197</v>
      </c>
      <c r="AG13" s="29" t="s">
        <v>197</v>
      </c>
      <c r="AI13" s="29" t="s">
        <v>196</v>
      </c>
    </row>
    <row r="14" spans="1:35" x14ac:dyDescent="0.25">
      <c r="M14" s="2">
        <v>377738</v>
      </c>
      <c r="N14" s="2">
        <v>622253</v>
      </c>
      <c r="O14" s="13">
        <v>3270</v>
      </c>
      <c r="P14" s="13">
        <v>3280</v>
      </c>
      <c r="Q14" s="2">
        <v>0</v>
      </c>
      <c r="R14" s="2">
        <v>0</v>
      </c>
      <c r="S14" s="2">
        <v>0</v>
      </c>
      <c r="T14" s="2">
        <v>0</v>
      </c>
      <c r="U14" s="2">
        <v>0</v>
      </c>
      <c r="V14" s="2">
        <v>0</v>
      </c>
      <c r="W14" s="2">
        <v>0</v>
      </c>
      <c r="X14" s="2">
        <v>0</v>
      </c>
      <c r="Y14" s="2">
        <v>10</v>
      </c>
      <c r="Z14" s="2">
        <v>0</v>
      </c>
      <c r="AA14" s="3" t="s">
        <v>0</v>
      </c>
      <c r="AB14" s="2">
        <v>0</v>
      </c>
      <c r="AC14">
        <v>5</v>
      </c>
      <c r="AF14" t="s">
        <v>197</v>
      </c>
      <c r="AG14" t="s">
        <v>197</v>
      </c>
    </row>
    <row r="15" spans="1:35" x14ac:dyDescent="0.25">
      <c r="M15" s="2">
        <v>377739</v>
      </c>
      <c r="N15" s="2">
        <v>622254</v>
      </c>
      <c r="O15" s="13">
        <v>3280</v>
      </c>
      <c r="P15" s="13">
        <v>3290</v>
      </c>
      <c r="Q15" s="2">
        <v>0</v>
      </c>
      <c r="R15" s="2">
        <v>0</v>
      </c>
      <c r="S15" s="2">
        <v>0</v>
      </c>
      <c r="T15" s="2">
        <v>0</v>
      </c>
      <c r="U15" s="2">
        <v>0.5</v>
      </c>
      <c r="V15" s="2">
        <v>0</v>
      </c>
      <c r="W15" s="2">
        <v>0</v>
      </c>
      <c r="X15" s="2">
        <v>0</v>
      </c>
      <c r="Y15" s="2">
        <v>10</v>
      </c>
      <c r="Z15" s="2">
        <v>5</v>
      </c>
      <c r="AA15" s="3" t="s">
        <v>0</v>
      </c>
      <c r="AB15" s="2">
        <v>0.5</v>
      </c>
      <c r="AC15">
        <v>5</v>
      </c>
      <c r="AF15" t="s">
        <v>197</v>
      </c>
      <c r="AG15" t="s">
        <v>197</v>
      </c>
    </row>
    <row r="16" spans="1:35" x14ac:dyDescent="0.25">
      <c r="M16" s="2">
        <v>377740</v>
      </c>
      <c r="N16" s="2">
        <v>622255</v>
      </c>
      <c r="O16" s="13">
        <v>3290</v>
      </c>
      <c r="P16" s="13">
        <v>3320</v>
      </c>
      <c r="Q16" s="2">
        <v>0</v>
      </c>
      <c r="R16" s="2">
        <v>0</v>
      </c>
      <c r="S16" s="2">
        <v>0</v>
      </c>
      <c r="T16" s="2">
        <v>0</v>
      </c>
      <c r="U16" s="2">
        <v>0</v>
      </c>
      <c r="V16" s="2">
        <v>0</v>
      </c>
      <c r="W16" s="2">
        <v>0</v>
      </c>
      <c r="X16" s="2">
        <v>0</v>
      </c>
      <c r="Y16" s="2">
        <v>30</v>
      </c>
      <c r="Z16" s="2">
        <v>0</v>
      </c>
      <c r="AA16" s="3" t="s">
        <v>0</v>
      </c>
      <c r="AB16" s="2">
        <v>0</v>
      </c>
      <c r="AC16">
        <v>0</v>
      </c>
      <c r="AF16" t="s">
        <v>197</v>
      </c>
      <c r="AG16" t="s">
        <v>197</v>
      </c>
    </row>
    <row r="17" spans="1:35" x14ac:dyDescent="0.25">
      <c r="M17" s="2">
        <v>377741</v>
      </c>
      <c r="N17" s="2">
        <v>622258</v>
      </c>
      <c r="O17" s="13">
        <v>3320</v>
      </c>
      <c r="P17" s="13">
        <v>3350</v>
      </c>
      <c r="Q17" s="2">
        <v>0</v>
      </c>
      <c r="R17" s="2">
        <v>0</v>
      </c>
      <c r="S17" s="2">
        <v>0</v>
      </c>
      <c r="T17" s="2">
        <v>0</v>
      </c>
      <c r="U17" s="2">
        <v>0</v>
      </c>
      <c r="V17" s="2">
        <v>0</v>
      </c>
      <c r="W17" s="2">
        <v>0</v>
      </c>
      <c r="X17" s="2">
        <v>0</v>
      </c>
      <c r="Y17" s="2">
        <v>30</v>
      </c>
      <c r="Z17" s="2">
        <v>0</v>
      </c>
      <c r="AA17" s="3" t="s">
        <v>0</v>
      </c>
      <c r="AB17" s="2">
        <v>0</v>
      </c>
      <c r="AC17">
        <v>0</v>
      </c>
      <c r="AF17" t="s">
        <v>197</v>
      </c>
      <c r="AG17" t="s">
        <v>197</v>
      </c>
    </row>
    <row r="18" spans="1:35" x14ac:dyDescent="0.25">
      <c r="M18" s="2">
        <v>377742</v>
      </c>
      <c r="N18" s="2">
        <v>622261</v>
      </c>
      <c r="O18" s="13">
        <v>3350</v>
      </c>
      <c r="P18" s="13">
        <v>3370</v>
      </c>
      <c r="Q18" s="2">
        <v>0</v>
      </c>
      <c r="R18" s="2">
        <v>0</v>
      </c>
      <c r="S18" s="2">
        <v>0</v>
      </c>
      <c r="T18" s="2">
        <v>0</v>
      </c>
      <c r="U18" s="2">
        <v>0</v>
      </c>
      <c r="V18" s="2">
        <v>0</v>
      </c>
      <c r="W18" s="2">
        <v>0</v>
      </c>
      <c r="X18" s="2">
        <v>0</v>
      </c>
      <c r="Y18" s="2">
        <v>20</v>
      </c>
      <c r="Z18" s="2">
        <v>0</v>
      </c>
      <c r="AA18" s="3" t="s">
        <v>0</v>
      </c>
      <c r="AB18" s="2">
        <v>0</v>
      </c>
      <c r="AC18">
        <v>0</v>
      </c>
      <c r="AF18" t="s">
        <v>197</v>
      </c>
      <c r="AG18" t="s">
        <v>197</v>
      </c>
    </row>
    <row r="19" spans="1:35" x14ac:dyDescent="0.25">
      <c r="M19" s="2">
        <v>377743</v>
      </c>
      <c r="N19" s="2">
        <v>622263</v>
      </c>
      <c r="O19" s="13">
        <v>3370</v>
      </c>
      <c r="P19" s="13">
        <v>3380</v>
      </c>
      <c r="Q19" s="2">
        <v>0</v>
      </c>
      <c r="R19" s="2">
        <v>0</v>
      </c>
      <c r="S19" s="2">
        <v>0</v>
      </c>
      <c r="T19" s="2">
        <v>0</v>
      </c>
      <c r="U19" s="2">
        <v>0</v>
      </c>
      <c r="V19" s="2">
        <v>0</v>
      </c>
      <c r="W19" s="2">
        <v>0</v>
      </c>
      <c r="X19" s="2">
        <v>0</v>
      </c>
      <c r="Y19" s="2">
        <v>10</v>
      </c>
      <c r="Z19" s="2">
        <v>0</v>
      </c>
      <c r="AA19" s="3" t="s">
        <v>0</v>
      </c>
      <c r="AB19" s="2">
        <v>0</v>
      </c>
      <c r="AC19">
        <v>0</v>
      </c>
      <c r="AF19" t="s">
        <v>197</v>
      </c>
      <c r="AG19" t="s">
        <v>197</v>
      </c>
    </row>
    <row r="20" spans="1:35" x14ac:dyDescent="0.25">
      <c r="M20" s="2">
        <v>377744</v>
      </c>
      <c r="N20" s="2">
        <v>622264</v>
      </c>
      <c r="O20" s="13">
        <v>3380</v>
      </c>
      <c r="P20" s="13">
        <v>3400</v>
      </c>
      <c r="Q20" s="2">
        <v>0</v>
      </c>
      <c r="R20" s="2">
        <v>0</v>
      </c>
      <c r="S20" s="2">
        <v>0</v>
      </c>
      <c r="T20" s="2">
        <v>0</v>
      </c>
      <c r="U20" s="2">
        <v>0</v>
      </c>
      <c r="V20" s="2">
        <v>0</v>
      </c>
      <c r="W20" s="2">
        <v>0</v>
      </c>
      <c r="X20" s="2">
        <v>0</v>
      </c>
      <c r="Y20" s="2">
        <v>20</v>
      </c>
      <c r="Z20" s="2">
        <v>0</v>
      </c>
      <c r="AA20" s="3" t="s">
        <v>0</v>
      </c>
      <c r="AB20" s="2">
        <v>0</v>
      </c>
      <c r="AC20">
        <v>0</v>
      </c>
      <c r="AF20" t="s">
        <v>197</v>
      </c>
      <c r="AG20" t="s">
        <v>197</v>
      </c>
    </row>
    <row r="21" spans="1:35" x14ac:dyDescent="0.25">
      <c r="M21" s="2"/>
      <c r="N21" s="2"/>
      <c r="O21" s="13"/>
      <c r="P21" s="13"/>
      <c r="Q21" s="2"/>
      <c r="R21" s="2"/>
      <c r="S21" s="2"/>
      <c r="T21" s="2"/>
      <c r="U21" s="2"/>
      <c r="V21" s="2"/>
      <c r="W21" s="2"/>
      <c r="X21" s="2"/>
      <c r="Y21" s="2"/>
      <c r="Z21" s="2"/>
      <c r="AA21" s="3" t="s">
        <v>0</v>
      </c>
      <c r="AC21">
        <f>SUM(AC13:AC20)</f>
        <v>15</v>
      </c>
      <c r="AH21">
        <f>15/160</f>
        <v>9.375E-2</v>
      </c>
    </row>
    <row r="25" spans="1:35" s="29" customFormat="1" x14ac:dyDescent="0.25">
      <c r="A25" s="22" t="s">
        <v>14</v>
      </c>
      <c r="B25" s="22" t="s">
        <v>15</v>
      </c>
      <c r="C25" s="22" t="s">
        <v>16</v>
      </c>
      <c r="D25" s="23">
        <v>43047105750000</v>
      </c>
      <c r="E25" s="24" t="s">
        <v>4</v>
      </c>
      <c r="F25" s="24" t="s">
        <v>5</v>
      </c>
      <c r="G25" s="24" t="s">
        <v>17</v>
      </c>
      <c r="H25" s="24">
        <v>2</v>
      </c>
      <c r="I25" s="24" t="s">
        <v>13</v>
      </c>
      <c r="J25" s="22">
        <v>3829</v>
      </c>
      <c r="K25" s="22">
        <v>3960</v>
      </c>
      <c r="L25" s="22">
        <v>4080</v>
      </c>
      <c r="M25" s="25">
        <v>378087</v>
      </c>
      <c r="N25" s="26">
        <v>622929</v>
      </c>
      <c r="O25" s="27">
        <v>3960</v>
      </c>
      <c r="P25" s="27">
        <v>3990</v>
      </c>
      <c r="Q25" s="26">
        <v>0</v>
      </c>
      <c r="R25" s="26">
        <v>0</v>
      </c>
      <c r="S25" s="26">
        <v>0</v>
      </c>
      <c r="T25" s="26">
        <v>0</v>
      </c>
      <c r="U25" s="26">
        <v>2</v>
      </c>
      <c r="V25" s="26">
        <v>0</v>
      </c>
      <c r="W25" s="26">
        <v>0</v>
      </c>
      <c r="X25" s="26">
        <v>0</v>
      </c>
      <c r="Y25" s="26">
        <v>30</v>
      </c>
      <c r="Z25" s="26">
        <v>60</v>
      </c>
      <c r="AA25" s="28" t="s">
        <v>0</v>
      </c>
      <c r="AB25" s="26">
        <v>0</v>
      </c>
      <c r="AC25" s="29">
        <v>0</v>
      </c>
      <c r="AF25" s="26">
        <v>2</v>
      </c>
      <c r="AG25" s="29">
        <v>60</v>
      </c>
      <c r="AI25" s="29" t="s">
        <v>196</v>
      </c>
    </row>
    <row r="26" spans="1:35" x14ac:dyDescent="0.25">
      <c r="M26" s="2">
        <v>378088</v>
      </c>
      <c r="N26" s="2">
        <v>622931</v>
      </c>
      <c r="O26" s="13">
        <v>3990</v>
      </c>
      <c r="P26" s="13">
        <v>4000</v>
      </c>
      <c r="Q26" s="2">
        <v>1.6</v>
      </c>
      <c r="R26" s="2">
        <v>1.7</v>
      </c>
      <c r="S26" s="2">
        <v>95.5</v>
      </c>
      <c r="T26" s="2">
        <v>1.2</v>
      </c>
      <c r="U26" s="2">
        <v>4.2</v>
      </c>
      <c r="V26" s="2">
        <v>4.0999999999999996</v>
      </c>
      <c r="W26" s="2">
        <v>0</v>
      </c>
      <c r="X26" s="2">
        <v>1</v>
      </c>
      <c r="Y26" s="2">
        <v>10</v>
      </c>
      <c r="Z26" s="2">
        <v>42</v>
      </c>
      <c r="AA26" s="3" t="s">
        <v>0</v>
      </c>
      <c r="AB26" s="2">
        <v>1.6</v>
      </c>
      <c r="AC26">
        <v>16</v>
      </c>
      <c r="AF26" s="2">
        <v>4.2</v>
      </c>
      <c r="AG26">
        <v>42</v>
      </c>
    </row>
    <row r="27" spans="1:35" x14ac:dyDescent="0.25">
      <c r="M27" s="2">
        <v>378089</v>
      </c>
      <c r="N27" s="2">
        <v>622932</v>
      </c>
      <c r="O27" s="13">
        <v>4000</v>
      </c>
      <c r="P27" s="13">
        <v>4010</v>
      </c>
      <c r="Q27" s="2">
        <v>1.8</v>
      </c>
      <c r="R27" s="2">
        <v>1.6</v>
      </c>
      <c r="S27" s="2">
        <v>95.5</v>
      </c>
      <c r="T27" s="2">
        <v>1.1000000000000001</v>
      </c>
      <c r="U27" s="2">
        <v>4.5999999999999996</v>
      </c>
      <c r="V27" s="2">
        <v>3.8</v>
      </c>
      <c r="W27" s="2">
        <v>0</v>
      </c>
      <c r="X27" s="2">
        <v>1</v>
      </c>
      <c r="Y27" s="2">
        <v>10</v>
      </c>
      <c r="Z27" s="2">
        <v>46</v>
      </c>
      <c r="AA27" s="3" t="s">
        <v>0</v>
      </c>
      <c r="AB27" s="2">
        <v>1.8</v>
      </c>
      <c r="AC27">
        <v>18</v>
      </c>
      <c r="AF27" s="2">
        <v>4.5999999999999996</v>
      </c>
      <c r="AG27">
        <v>46</v>
      </c>
    </row>
    <row r="28" spans="1:35" x14ac:dyDescent="0.25">
      <c r="M28" s="2">
        <v>378090</v>
      </c>
      <c r="N28" s="2">
        <v>622933</v>
      </c>
      <c r="O28" s="13">
        <v>4010</v>
      </c>
      <c r="P28" s="13">
        <v>4020</v>
      </c>
      <c r="Q28" s="2">
        <v>1.7</v>
      </c>
      <c r="R28" s="2">
        <v>1.5</v>
      </c>
      <c r="S28" s="2">
        <v>95.4</v>
      </c>
      <c r="T28" s="2">
        <v>1.4</v>
      </c>
      <c r="U28" s="2">
        <v>4.5</v>
      </c>
      <c r="V28" s="2">
        <v>3.6</v>
      </c>
      <c r="W28" s="2">
        <v>0</v>
      </c>
      <c r="X28" s="2">
        <v>1</v>
      </c>
      <c r="Y28" s="2">
        <v>10</v>
      </c>
      <c r="Z28" s="2">
        <v>45</v>
      </c>
      <c r="AA28" s="3" t="s">
        <v>0</v>
      </c>
      <c r="AB28" s="2">
        <v>1.7</v>
      </c>
      <c r="AC28">
        <v>17</v>
      </c>
      <c r="AF28" s="2">
        <v>4.5</v>
      </c>
      <c r="AG28">
        <v>45</v>
      </c>
    </row>
    <row r="29" spans="1:35" x14ac:dyDescent="0.25">
      <c r="M29" s="2">
        <v>378091</v>
      </c>
      <c r="N29" s="2">
        <v>622934</v>
      </c>
      <c r="O29" s="13">
        <v>4020</v>
      </c>
      <c r="P29" s="13">
        <v>4050</v>
      </c>
      <c r="Q29" s="2">
        <v>0</v>
      </c>
      <c r="R29" s="2">
        <v>0</v>
      </c>
      <c r="S29" s="2">
        <v>0</v>
      </c>
      <c r="T29" s="2">
        <v>0</v>
      </c>
      <c r="U29" s="2">
        <v>2</v>
      </c>
      <c r="V29" s="2">
        <v>0</v>
      </c>
      <c r="W29" s="2">
        <v>0</v>
      </c>
      <c r="X29" s="2">
        <v>0</v>
      </c>
      <c r="Y29" s="2">
        <v>30</v>
      </c>
      <c r="Z29" s="2">
        <v>60</v>
      </c>
      <c r="AA29" s="3" t="s">
        <v>0</v>
      </c>
      <c r="AB29" s="2">
        <v>0</v>
      </c>
      <c r="AC29">
        <v>0</v>
      </c>
      <c r="AF29" s="2">
        <v>2</v>
      </c>
      <c r="AG29">
        <v>60</v>
      </c>
    </row>
    <row r="30" spans="1:35" x14ac:dyDescent="0.25">
      <c r="M30" s="2">
        <v>378092</v>
      </c>
      <c r="N30" s="2">
        <v>622937</v>
      </c>
      <c r="O30" s="13">
        <v>4050</v>
      </c>
      <c r="P30" s="13">
        <v>4060</v>
      </c>
      <c r="Q30" s="2">
        <v>0.6</v>
      </c>
      <c r="R30" s="2">
        <v>1.7</v>
      </c>
      <c r="S30" s="2">
        <v>96.7</v>
      </c>
      <c r="T30" s="2">
        <v>1</v>
      </c>
      <c r="U30" s="2">
        <v>1.5</v>
      </c>
      <c r="V30" s="2">
        <v>4.0999999999999996</v>
      </c>
      <c r="W30" s="2">
        <v>0</v>
      </c>
      <c r="X30" s="2">
        <v>1</v>
      </c>
      <c r="Y30" s="2">
        <v>10</v>
      </c>
      <c r="Z30" s="2">
        <v>15</v>
      </c>
      <c r="AA30" s="3" t="s">
        <v>0</v>
      </c>
      <c r="AB30" s="2">
        <v>0.6</v>
      </c>
      <c r="AC30">
        <v>6</v>
      </c>
      <c r="AF30" s="2">
        <v>1.5</v>
      </c>
      <c r="AG30">
        <v>15</v>
      </c>
    </row>
    <row r="31" spans="1:35" x14ac:dyDescent="0.25">
      <c r="M31" s="2">
        <v>378093</v>
      </c>
      <c r="N31" s="2">
        <v>622938</v>
      </c>
      <c r="O31" s="13">
        <v>4060</v>
      </c>
      <c r="P31" s="13">
        <v>4070</v>
      </c>
      <c r="Q31" s="2">
        <v>1.6</v>
      </c>
      <c r="R31" s="2">
        <v>1.3</v>
      </c>
      <c r="S31" s="2">
        <v>96</v>
      </c>
      <c r="T31" s="2">
        <v>1.1000000000000001</v>
      </c>
      <c r="U31" s="2">
        <v>4.0999999999999996</v>
      </c>
      <c r="V31" s="2">
        <v>3.1</v>
      </c>
      <c r="W31" s="2">
        <v>0</v>
      </c>
      <c r="X31" s="2">
        <v>1</v>
      </c>
      <c r="Y31" s="2">
        <v>10</v>
      </c>
      <c r="Z31" s="2">
        <v>41</v>
      </c>
      <c r="AA31" s="3" t="s">
        <v>0</v>
      </c>
      <c r="AB31" s="2">
        <v>1.6</v>
      </c>
      <c r="AC31">
        <v>16</v>
      </c>
      <c r="AF31" s="2">
        <v>4.0999999999999996</v>
      </c>
      <c r="AG31">
        <v>41</v>
      </c>
    </row>
    <row r="32" spans="1:35" x14ac:dyDescent="0.25">
      <c r="M32" s="2">
        <v>378094</v>
      </c>
      <c r="N32" s="2">
        <v>622939</v>
      </c>
      <c r="O32" s="13">
        <v>4070</v>
      </c>
      <c r="P32" s="13">
        <v>4080</v>
      </c>
      <c r="Q32" s="2">
        <v>1.6</v>
      </c>
      <c r="R32" s="2">
        <v>0.9</v>
      </c>
      <c r="S32" s="2">
        <v>97.1</v>
      </c>
      <c r="T32" s="2">
        <v>0.4</v>
      </c>
      <c r="U32" s="2">
        <v>4.3</v>
      </c>
      <c r="V32" s="2">
        <v>2.2000000000000002</v>
      </c>
      <c r="W32" s="2">
        <v>0</v>
      </c>
      <c r="X32" s="2">
        <v>1</v>
      </c>
      <c r="Y32" s="2">
        <v>10</v>
      </c>
      <c r="Z32" s="2">
        <v>43</v>
      </c>
      <c r="AA32" s="3" t="s">
        <v>0</v>
      </c>
      <c r="AB32" s="2">
        <v>1.6</v>
      </c>
      <c r="AC32">
        <v>16</v>
      </c>
      <c r="AF32" s="2">
        <v>4.3</v>
      </c>
      <c r="AG32">
        <v>43</v>
      </c>
    </row>
    <row r="33" spans="1:35" x14ac:dyDescent="0.25">
      <c r="M33" s="2"/>
      <c r="N33" s="2"/>
      <c r="O33" s="13"/>
      <c r="P33" s="13"/>
      <c r="Q33" s="2"/>
      <c r="R33" s="2"/>
      <c r="S33" s="2"/>
      <c r="T33" s="2"/>
      <c r="U33" s="2"/>
      <c r="V33" s="2"/>
      <c r="W33" s="2"/>
      <c r="X33" s="2"/>
      <c r="Y33" s="2"/>
      <c r="Z33" s="2"/>
      <c r="AA33" s="3"/>
      <c r="AC33">
        <f>SUM(AC25:AC32)</f>
        <v>89</v>
      </c>
      <c r="AD33">
        <f>89/120</f>
        <v>0.7416666666666667</v>
      </c>
      <c r="AG33">
        <f>SUM(AG25:AG32)</f>
        <v>352</v>
      </c>
      <c r="AH33">
        <f>352/120</f>
        <v>2.9333333333333331</v>
      </c>
    </row>
    <row r="37" spans="1:35" s="29" customFormat="1" x14ac:dyDescent="0.25">
      <c r="A37" s="22" t="s">
        <v>18</v>
      </c>
      <c r="B37" s="30" t="s">
        <v>2</v>
      </c>
      <c r="C37" s="30" t="s">
        <v>19</v>
      </c>
      <c r="D37" s="31">
        <v>43047107630000</v>
      </c>
      <c r="E37" s="32" t="s">
        <v>4</v>
      </c>
      <c r="F37" s="32" t="s">
        <v>5</v>
      </c>
      <c r="G37" s="32" t="s">
        <v>20</v>
      </c>
      <c r="H37" s="32">
        <v>11</v>
      </c>
      <c r="I37" s="32" t="s">
        <v>21</v>
      </c>
      <c r="J37" s="22">
        <v>4670</v>
      </c>
      <c r="K37" s="22">
        <v>5020</v>
      </c>
      <c r="L37" s="22">
        <v>5210</v>
      </c>
      <c r="M37" s="25">
        <v>379740</v>
      </c>
      <c r="N37" s="26">
        <v>655859</v>
      </c>
      <c r="O37" s="27">
        <v>5020</v>
      </c>
      <c r="P37" s="27">
        <v>5030</v>
      </c>
      <c r="Q37" s="26">
        <v>0</v>
      </c>
      <c r="R37" s="26">
        <v>0</v>
      </c>
      <c r="S37" s="26">
        <v>0</v>
      </c>
      <c r="T37" s="26">
        <v>0</v>
      </c>
      <c r="U37" s="26">
        <v>2</v>
      </c>
      <c r="V37" s="26">
        <v>0</v>
      </c>
      <c r="W37" s="26">
        <v>0</v>
      </c>
      <c r="X37" s="26">
        <v>0</v>
      </c>
      <c r="Y37" s="26">
        <v>10</v>
      </c>
      <c r="Z37" s="26">
        <v>20</v>
      </c>
      <c r="AA37" s="28" t="s">
        <v>0</v>
      </c>
      <c r="AB37" s="26">
        <v>0</v>
      </c>
      <c r="AC37" s="33">
        <v>0</v>
      </c>
      <c r="AF37" s="26">
        <v>2</v>
      </c>
      <c r="AG37" s="29">
        <v>20</v>
      </c>
      <c r="AI37" s="29" t="s">
        <v>196</v>
      </c>
    </row>
    <row r="38" spans="1:35" x14ac:dyDescent="0.25">
      <c r="M38" s="2">
        <v>379741</v>
      </c>
      <c r="N38" s="2">
        <v>655860</v>
      </c>
      <c r="O38" s="13">
        <v>5030</v>
      </c>
      <c r="P38" s="13">
        <v>5040</v>
      </c>
      <c r="Q38" s="2">
        <v>1</v>
      </c>
      <c r="R38" s="2">
        <v>1.9</v>
      </c>
      <c r="S38" s="2">
        <v>96.6</v>
      </c>
      <c r="T38" s="2">
        <v>0.5</v>
      </c>
      <c r="U38" s="2">
        <v>2.5</v>
      </c>
      <c r="V38" s="2">
        <v>4.5999999999999996</v>
      </c>
      <c r="W38" s="2">
        <v>0</v>
      </c>
      <c r="X38" s="2">
        <v>1</v>
      </c>
      <c r="Y38" s="2">
        <v>10</v>
      </c>
      <c r="Z38" s="2">
        <v>25</v>
      </c>
      <c r="AA38" s="3" t="s">
        <v>0</v>
      </c>
      <c r="AB38" s="2">
        <v>1</v>
      </c>
      <c r="AC38" s="5">
        <v>10</v>
      </c>
      <c r="AF38" s="2">
        <v>2.5</v>
      </c>
      <c r="AG38">
        <v>25</v>
      </c>
    </row>
    <row r="39" spans="1:35" x14ac:dyDescent="0.25">
      <c r="M39" s="2">
        <v>379742</v>
      </c>
      <c r="N39" s="2">
        <v>655861</v>
      </c>
      <c r="O39" s="13">
        <v>5040</v>
      </c>
      <c r="P39" s="13">
        <v>5050</v>
      </c>
      <c r="Q39" s="2">
        <v>1.8</v>
      </c>
      <c r="R39" s="2">
        <v>1.6</v>
      </c>
      <c r="S39" s="2">
        <v>96</v>
      </c>
      <c r="T39" s="2">
        <v>0.6</v>
      </c>
      <c r="U39" s="2">
        <v>4.5999999999999996</v>
      </c>
      <c r="V39" s="2">
        <v>3.8</v>
      </c>
      <c r="W39" s="2">
        <v>0</v>
      </c>
      <c r="X39" s="2">
        <v>1</v>
      </c>
      <c r="Y39" s="2">
        <v>10</v>
      </c>
      <c r="Z39" s="2">
        <v>46</v>
      </c>
      <c r="AA39" s="3" t="s">
        <v>0</v>
      </c>
      <c r="AB39" s="2">
        <v>1.8</v>
      </c>
      <c r="AC39" s="4">
        <v>18</v>
      </c>
      <c r="AF39" s="2">
        <v>4.5999999999999996</v>
      </c>
      <c r="AG39">
        <v>46</v>
      </c>
    </row>
    <row r="40" spans="1:35" x14ac:dyDescent="0.25">
      <c r="M40" s="2">
        <v>379743</v>
      </c>
      <c r="N40" s="2">
        <v>655862</v>
      </c>
      <c r="O40" s="13">
        <v>5050</v>
      </c>
      <c r="P40" s="13">
        <v>5060</v>
      </c>
      <c r="Q40" s="2">
        <v>1.1000000000000001</v>
      </c>
      <c r="R40" s="2">
        <v>1.5</v>
      </c>
      <c r="S40" s="2">
        <v>97.1</v>
      </c>
      <c r="T40" s="2">
        <v>0.3</v>
      </c>
      <c r="U40" s="2">
        <v>2.8</v>
      </c>
      <c r="V40" s="2">
        <v>3.6</v>
      </c>
      <c r="W40" s="2">
        <v>0</v>
      </c>
      <c r="X40" s="2">
        <v>1</v>
      </c>
      <c r="Y40" s="2">
        <v>10</v>
      </c>
      <c r="Z40" s="2">
        <v>28</v>
      </c>
      <c r="AA40" s="3" t="s">
        <v>0</v>
      </c>
      <c r="AB40" s="2">
        <v>1.1000000000000001</v>
      </c>
      <c r="AC40" s="4">
        <v>11</v>
      </c>
      <c r="AF40" s="2">
        <v>2.8</v>
      </c>
      <c r="AG40">
        <v>28</v>
      </c>
    </row>
    <row r="41" spans="1:35" x14ac:dyDescent="0.25">
      <c r="M41" s="2">
        <v>379744</v>
      </c>
      <c r="N41" s="2">
        <v>655863</v>
      </c>
      <c r="O41" s="13">
        <v>5060</v>
      </c>
      <c r="P41" s="13">
        <v>5070</v>
      </c>
      <c r="Q41" s="2">
        <v>1.4</v>
      </c>
      <c r="R41" s="2">
        <v>1.7</v>
      </c>
      <c r="S41" s="2">
        <v>96.8</v>
      </c>
      <c r="T41" s="2">
        <v>0.1</v>
      </c>
      <c r="U41" s="2">
        <v>3.7</v>
      </c>
      <c r="V41" s="2">
        <v>4.0999999999999996</v>
      </c>
      <c r="W41" s="2">
        <v>0</v>
      </c>
      <c r="X41" s="2">
        <v>1</v>
      </c>
      <c r="Y41" s="2">
        <v>10</v>
      </c>
      <c r="Z41" s="2">
        <v>37</v>
      </c>
      <c r="AA41" s="3" t="s">
        <v>0</v>
      </c>
      <c r="AB41" s="2">
        <v>1.4</v>
      </c>
      <c r="AC41" s="4">
        <v>14</v>
      </c>
      <c r="AF41" s="2">
        <v>3.7</v>
      </c>
      <c r="AG41">
        <v>37</v>
      </c>
    </row>
    <row r="42" spans="1:35" x14ac:dyDescent="0.25">
      <c r="M42" s="2">
        <v>379745</v>
      </c>
      <c r="N42" s="2">
        <v>655864</v>
      </c>
      <c r="O42" s="13">
        <v>5070</v>
      </c>
      <c r="P42" s="13">
        <v>5080</v>
      </c>
      <c r="Q42" s="2">
        <v>0.7</v>
      </c>
      <c r="R42" s="2">
        <v>2</v>
      </c>
      <c r="S42" s="2">
        <v>97.2</v>
      </c>
      <c r="T42" s="2">
        <v>0.1</v>
      </c>
      <c r="U42" s="2">
        <v>1.7</v>
      </c>
      <c r="V42" s="2">
        <v>4.8</v>
      </c>
      <c r="W42" s="2">
        <v>0</v>
      </c>
      <c r="X42" s="2">
        <v>1</v>
      </c>
      <c r="Y42" s="2">
        <v>10</v>
      </c>
      <c r="Z42" s="2">
        <v>17</v>
      </c>
      <c r="AA42" s="3" t="s">
        <v>0</v>
      </c>
      <c r="AB42" s="2">
        <v>0.7</v>
      </c>
      <c r="AC42" s="4">
        <v>7</v>
      </c>
      <c r="AF42" s="2">
        <v>1.7</v>
      </c>
      <c r="AG42">
        <v>17</v>
      </c>
    </row>
    <row r="43" spans="1:35" x14ac:dyDescent="0.25">
      <c r="M43" s="2">
        <v>379746</v>
      </c>
      <c r="N43" s="2">
        <v>655865</v>
      </c>
      <c r="O43" s="13">
        <v>5080</v>
      </c>
      <c r="P43" s="13">
        <v>5090</v>
      </c>
      <c r="Q43" s="2">
        <v>1.1000000000000001</v>
      </c>
      <c r="R43" s="2">
        <v>1.5</v>
      </c>
      <c r="S43" s="2">
        <v>97.2</v>
      </c>
      <c r="T43" s="2">
        <v>0.2</v>
      </c>
      <c r="U43" s="2">
        <v>2.8</v>
      </c>
      <c r="V43" s="2">
        <v>3.7</v>
      </c>
      <c r="W43" s="2">
        <v>0</v>
      </c>
      <c r="X43" s="2">
        <v>1</v>
      </c>
      <c r="Y43" s="2">
        <v>10</v>
      </c>
      <c r="Z43" s="2">
        <v>28</v>
      </c>
      <c r="AA43" s="3" t="s">
        <v>0</v>
      </c>
      <c r="AB43" s="2">
        <v>1.1000000000000001</v>
      </c>
      <c r="AC43" s="4">
        <v>11</v>
      </c>
      <c r="AF43" s="2">
        <v>2.8</v>
      </c>
      <c r="AG43">
        <v>28</v>
      </c>
    </row>
    <row r="44" spans="1:35" x14ac:dyDescent="0.25">
      <c r="M44" s="2">
        <v>379747</v>
      </c>
      <c r="N44" s="2">
        <v>655866</v>
      </c>
      <c r="O44" s="13">
        <v>5090</v>
      </c>
      <c r="P44" s="13">
        <v>5100</v>
      </c>
      <c r="Q44" s="2">
        <v>0.5</v>
      </c>
      <c r="R44" s="2">
        <v>1.8</v>
      </c>
      <c r="S44" s="2">
        <v>97.4</v>
      </c>
      <c r="T44" s="2">
        <v>0.3</v>
      </c>
      <c r="U44" s="2">
        <v>1.2</v>
      </c>
      <c r="V44" s="2">
        <v>4.4000000000000004</v>
      </c>
      <c r="W44" s="2">
        <v>0</v>
      </c>
      <c r="X44" s="2">
        <v>1</v>
      </c>
      <c r="Y44" s="2">
        <v>10</v>
      </c>
      <c r="Z44" s="2">
        <v>12</v>
      </c>
      <c r="AA44" s="3" t="s">
        <v>0</v>
      </c>
      <c r="AB44" s="2">
        <v>0.5</v>
      </c>
      <c r="AC44" s="4">
        <v>5</v>
      </c>
      <c r="AF44" s="2">
        <v>1.2</v>
      </c>
      <c r="AG44">
        <v>12</v>
      </c>
    </row>
    <row r="45" spans="1:35" x14ac:dyDescent="0.25">
      <c r="M45" s="2">
        <v>379748</v>
      </c>
      <c r="N45" s="2">
        <v>655867</v>
      </c>
      <c r="O45" s="13">
        <v>5100</v>
      </c>
      <c r="P45" s="13">
        <v>5120</v>
      </c>
      <c r="Q45" s="2">
        <v>0</v>
      </c>
      <c r="R45" s="2">
        <v>0</v>
      </c>
      <c r="S45" s="2">
        <v>0</v>
      </c>
      <c r="T45" s="2">
        <v>0</v>
      </c>
      <c r="U45" s="2">
        <v>2</v>
      </c>
      <c r="V45" s="2">
        <v>0</v>
      </c>
      <c r="W45" s="2">
        <v>0</v>
      </c>
      <c r="X45" s="2">
        <v>0</v>
      </c>
      <c r="Y45" s="2">
        <v>20</v>
      </c>
      <c r="Z45" s="2">
        <v>40</v>
      </c>
      <c r="AA45" s="3" t="s">
        <v>0</v>
      </c>
      <c r="AB45" s="2">
        <v>0</v>
      </c>
      <c r="AC45" s="4">
        <v>0</v>
      </c>
      <c r="AF45" s="2">
        <v>2</v>
      </c>
      <c r="AG45">
        <v>20</v>
      </c>
    </row>
    <row r="46" spans="1:35" x14ac:dyDescent="0.25">
      <c r="M46" s="2">
        <v>379749</v>
      </c>
      <c r="N46" s="2">
        <v>655869</v>
      </c>
      <c r="O46" s="13">
        <v>5120</v>
      </c>
      <c r="P46" s="13">
        <v>5130</v>
      </c>
      <c r="Q46" s="2">
        <v>0</v>
      </c>
      <c r="R46" s="2">
        <v>0</v>
      </c>
      <c r="S46" s="2">
        <v>0</v>
      </c>
      <c r="T46" s="2">
        <v>0</v>
      </c>
      <c r="U46" s="2">
        <v>0.5</v>
      </c>
      <c r="V46" s="2">
        <v>0</v>
      </c>
      <c r="W46" s="2">
        <v>0</v>
      </c>
      <c r="X46" s="2">
        <v>0</v>
      </c>
      <c r="Y46" s="2">
        <v>10</v>
      </c>
      <c r="Z46" s="2">
        <v>5</v>
      </c>
      <c r="AA46" s="3" t="s">
        <v>0</v>
      </c>
      <c r="AB46" s="2">
        <v>0</v>
      </c>
      <c r="AC46" s="4">
        <v>0</v>
      </c>
      <c r="AF46" s="2">
        <v>0.5</v>
      </c>
      <c r="AG46">
        <v>5</v>
      </c>
    </row>
    <row r="47" spans="1:35" x14ac:dyDescent="0.25">
      <c r="M47" s="2">
        <v>379750</v>
      </c>
      <c r="N47" s="2">
        <v>655870</v>
      </c>
      <c r="O47" s="13">
        <v>5130</v>
      </c>
      <c r="P47" s="13">
        <v>5140</v>
      </c>
      <c r="Q47" s="2">
        <v>0</v>
      </c>
      <c r="R47" s="2">
        <v>0</v>
      </c>
      <c r="S47" s="2">
        <v>0</v>
      </c>
      <c r="T47" s="2">
        <v>0</v>
      </c>
      <c r="U47" s="2">
        <v>0</v>
      </c>
      <c r="V47" s="2">
        <v>0</v>
      </c>
      <c r="W47" s="2">
        <v>0</v>
      </c>
      <c r="X47" s="2">
        <v>0</v>
      </c>
      <c r="Y47" s="2">
        <v>10</v>
      </c>
      <c r="Z47" s="2">
        <v>0</v>
      </c>
      <c r="AA47" s="3" t="s">
        <v>0</v>
      </c>
      <c r="AB47" s="2">
        <v>0</v>
      </c>
      <c r="AC47" s="4">
        <v>0</v>
      </c>
      <c r="AF47" s="2">
        <v>0</v>
      </c>
      <c r="AG47">
        <v>0</v>
      </c>
    </row>
    <row r="48" spans="1:35" x14ac:dyDescent="0.25">
      <c r="M48" s="2">
        <v>379751</v>
      </c>
      <c r="N48" s="2">
        <v>655871</v>
      </c>
      <c r="O48" s="13">
        <v>5140</v>
      </c>
      <c r="P48" s="13">
        <v>5150</v>
      </c>
      <c r="Q48" s="2">
        <v>0</v>
      </c>
      <c r="R48" s="2">
        <v>0</v>
      </c>
      <c r="S48" s="2">
        <v>0</v>
      </c>
      <c r="T48" s="2">
        <v>0</v>
      </c>
      <c r="U48" s="2">
        <v>0.5</v>
      </c>
      <c r="V48" s="2">
        <v>0</v>
      </c>
      <c r="W48" s="2">
        <v>0</v>
      </c>
      <c r="X48" s="2">
        <v>0</v>
      </c>
      <c r="Y48" s="2">
        <v>10</v>
      </c>
      <c r="Z48" s="2">
        <v>5</v>
      </c>
      <c r="AA48" s="3" t="s">
        <v>0</v>
      </c>
      <c r="AB48" s="2">
        <v>0</v>
      </c>
      <c r="AC48" s="4">
        <v>0</v>
      </c>
      <c r="AF48" s="2">
        <v>0.5</v>
      </c>
      <c r="AG48">
        <v>5</v>
      </c>
    </row>
    <row r="49" spans="1:35" x14ac:dyDescent="0.25">
      <c r="M49" s="2">
        <v>379752</v>
      </c>
      <c r="N49" s="2">
        <v>655872</v>
      </c>
      <c r="O49" s="13">
        <v>5150</v>
      </c>
      <c r="P49" s="13">
        <v>5160</v>
      </c>
      <c r="Q49" s="2">
        <v>0.6</v>
      </c>
      <c r="R49" s="2">
        <v>1.4</v>
      </c>
      <c r="S49" s="2">
        <v>97.8</v>
      </c>
      <c r="T49" s="2">
        <v>0.2</v>
      </c>
      <c r="U49" s="2">
        <v>1.6</v>
      </c>
      <c r="V49" s="2">
        <v>3.4</v>
      </c>
      <c r="W49" s="2">
        <v>0</v>
      </c>
      <c r="X49" s="2">
        <v>1</v>
      </c>
      <c r="Y49" s="2">
        <v>10</v>
      </c>
      <c r="Z49" s="2">
        <v>16</v>
      </c>
      <c r="AA49" s="3" t="s">
        <v>0</v>
      </c>
      <c r="AB49" s="2">
        <v>0.6</v>
      </c>
      <c r="AC49" s="4">
        <v>6</v>
      </c>
      <c r="AF49" s="2">
        <v>1.6</v>
      </c>
      <c r="AG49">
        <v>16</v>
      </c>
    </row>
    <row r="50" spans="1:35" x14ac:dyDescent="0.25">
      <c r="M50" s="2">
        <v>379753</v>
      </c>
      <c r="N50" s="2">
        <v>655873</v>
      </c>
      <c r="O50" s="13">
        <v>5160</v>
      </c>
      <c r="P50" s="13">
        <v>5170</v>
      </c>
      <c r="Q50" s="2">
        <v>0.9</v>
      </c>
      <c r="R50" s="2">
        <v>1.5</v>
      </c>
      <c r="S50" s="2">
        <v>97.3</v>
      </c>
      <c r="T50" s="2">
        <v>0.3</v>
      </c>
      <c r="U50" s="2">
        <v>2.4</v>
      </c>
      <c r="V50" s="2">
        <v>3.6</v>
      </c>
      <c r="W50" s="2">
        <v>0</v>
      </c>
      <c r="X50" s="2">
        <v>1</v>
      </c>
      <c r="Y50" s="2">
        <v>10</v>
      </c>
      <c r="Z50" s="2">
        <v>24</v>
      </c>
      <c r="AA50" s="3" t="s">
        <v>0</v>
      </c>
      <c r="AB50" s="2">
        <v>0.9</v>
      </c>
      <c r="AC50" s="4">
        <v>9</v>
      </c>
      <c r="AF50" s="2">
        <v>2.4</v>
      </c>
      <c r="AG50">
        <v>24</v>
      </c>
    </row>
    <row r="51" spans="1:35" x14ac:dyDescent="0.25">
      <c r="M51" s="2">
        <v>379754</v>
      </c>
      <c r="N51" s="2">
        <v>655874</v>
      </c>
      <c r="O51" s="13">
        <v>5170</v>
      </c>
      <c r="P51" s="13">
        <v>5180</v>
      </c>
      <c r="Q51" s="2">
        <v>1</v>
      </c>
      <c r="R51" s="2">
        <v>1.4</v>
      </c>
      <c r="S51" s="2">
        <v>97.5</v>
      </c>
      <c r="T51" s="2">
        <v>0.1</v>
      </c>
      <c r="U51" s="2">
        <v>2.5</v>
      </c>
      <c r="V51" s="2">
        <v>3.4</v>
      </c>
      <c r="W51" s="2">
        <v>0</v>
      </c>
      <c r="X51" s="2">
        <v>1</v>
      </c>
      <c r="Y51" s="2">
        <v>10</v>
      </c>
      <c r="Z51" s="2">
        <v>25</v>
      </c>
      <c r="AA51" s="3" t="s">
        <v>0</v>
      </c>
      <c r="AB51" s="2">
        <v>1</v>
      </c>
      <c r="AC51" s="4">
        <v>10</v>
      </c>
      <c r="AF51" s="2">
        <v>2.5</v>
      </c>
      <c r="AG51">
        <v>25</v>
      </c>
    </row>
    <row r="52" spans="1:35" x14ac:dyDescent="0.25">
      <c r="M52" s="2">
        <v>379755</v>
      </c>
      <c r="N52" s="2">
        <v>655875</v>
      </c>
      <c r="O52" s="13">
        <v>5180</v>
      </c>
      <c r="P52" s="13">
        <v>5190</v>
      </c>
      <c r="Q52" s="2">
        <v>1</v>
      </c>
      <c r="R52" s="2">
        <v>1.7</v>
      </c>
      <c r="S52" s="2">
        <v>96.9</v>
      </c>
      <c r="T52" s="2">
        <v>0.4</v>
      </c>
      <c r="U52" s="2">
        <v>2.7</v>
      </c>
      <c r="V52" s="2">
        <v>4.0999999999999996</v>
      </c>
      <c r="W52" s="2">
        <v>0</v>
      </c>
      <c r="X52" s="2">
        <v>1</v>
      </c>
      <c r="Y52" s="2">
        <v>10</v>
      </c>
      <c r="Z52" s="2">
        <v>27</v>
      </c>
      <c r="AA52" s="3" t="s">
        <v>0</v>
      </c>
      <c r="AB52" s="2">
        <v>1</v>
      </c>
      <c r="AC52" s="4">
        <v>10</v>
      </c>
      <c r="AF52" s="2">
        <v>2.7</v>
      </c>
      <c r="AG52">
        <v>27</v>
      </c>
    </row>
    <row r="53" spans="1:35" x14ac:dyDescent="0.25">
      <c r="M53" s="2">
        <v>379756</v>
      </c>
      <c r="N53" s="2">
        <v>655876</v>
      </c>
      <c r="O53" s="13">
        <v>5190</v>
      </c>
      <c r="P53" s="13">
        <v>5200</v>
      </c>
      <c r="Q53" s="2">
        <v>1.2</v>
      </c>
      <c r="R53" s="2">
        <v>1.6</v>
      </c>
      <c r="S53" s="2">
        <v>96.5</v>
      </c>
      <c r="T53" s="2">
        <v>0.7</v>
      </c>
      <c r="U53" s="2">
        <v>3</v>
      </c>
      <c r="V53" s="2">
        <v>3.8</v>
      </c>
      <c r="W53" s="2">
        <v>0</v>
      </c>
      <c r="X53" s="2">
        <v>1</v>
      </c>
      <c r="Y53" s="2">
        <v>10</v>
      </c>
      <c r="Z53" s="2">
        <v>30</v>
      </c>
      <c r="AA53" s="3" t="s">
        <v>0</v>
      </c>
      <c r="AB53" s="2">
        <v>1.2</v>
      </c>
      <c r="AC53" s="4">
        <v>12</v>
      </c>
      <c r="AF53" s="2">
        <v>3</v>
      </c>
      <c r="AG53">
        <v>30</v>
      </c>
    </row>
    <row r="54" spans="1:35" x14ac:dyDescent="0.25">
      <c r="M54" s="2">
        <v>379757</v>
      </c>
      <c r="N54" s="2">
        <v>655877</v>
      </c>
      <c r="O54" s="13">
        <v>5200</v>
      </c>
      <c r="P54" s="13">
        <v>5210</v>
      </c>
      <c r="Q54" s="2">
        <v>0.7</v>
      </c>
      <c r="R54" s="2">
        <v>1.5</v>
      </c>
      <c r="S54" s="2">
        <v>97.2</v>
      </c>
      <c r="T54" s="2">
        <v>0.6</v>
      </c>
      <c r="U54" s="2">
        <v>1.9</v>
      </c>
      <c r="V54" s="2">
        <v>3.6</v>
      </c>
      <c r="W54" s="2">
        <v>0</v>
      </c>
      <c r="X54" s="2">
        <v>1</v>
      </c>
      <c r="Y54" s="2">
        <v>10</v>
      </c>
      <c r="Z54" s="2">
        <v>19</v>
      </c>
      <c r="AA54" s="3" t="s">
        <v>0</v>
      </c>
      <c r="AB54" s="2">
        <v>0.7</v>
      </c>
      <c r="AC54" s="4">
        <v>7</v>
      </c>
      <c r="AF54" s="2">
        <v>1.9</v>
      </c>
      <c r="AG54">
        <v>19</v>
      </c>
    </row>
    <row r="55" spans="1:35" x14ac:dyDescent="0.25">
      <c r="AC55" s="4">
        <f>SUM(AC37:AC54)</f>
        <v>130</v>
      </c>
      <c r="AD55">
        <f>130/190</f>
        <v>0.68421052631578949</v>
      </c>
      <c r="AG55">
        <f>SUM(AG37:AG54)</f>
        <v>384</v>
      </c>
      <c r="AH55">
        <f>383/190</f>
        <v>2.0157894736842104</v>
      </c>
    </row>
    <row r="56" spans="1:35" x14ac:dyDescent="0.25">
      <c r="M56" s="2"/>
      <c r="N56" s="2"/>
      <c r="O56" s="13"/>
      <c r="P56" s="13"/>
      <c r="Q56" s="2"/>
      <c r="R56" s="2"/>
      <c r="S56" s="2"/>
      <c r="T56" s="2"/>
      <c r="U56" s="2"/>
      <c r="V56" s="2"/>
      <c r="W56" s="2"/>
      <c r="X56" s="2"/>
      <c r="Y56" s="2"/>
      <c r="Z56" s="2"/>
      <c r="AA56" s="3"/>
    </row>
    <row r="60" spans="1:35" s="29" customFormat="1" x14ac:dyDescent="0.25">
      <c r="A60" s="22" t="s">
        <v>22</v>
      </c>
      <c r="B60" s="22" t="s">
        <v>23</v>
      </c>
      <c r="C60" s="22" t="s">
        <v>24</v>
      </c>
      <c r="D60" s="23">
        <v>43013202410000</v>
      </c>
      <c r="E60" s="24" t="s">
        <v>25</v>
      </c>
      <c r="F60" s="24" t="s">
        <v>5</v>
      </c>
      <c r="G60" s="24" t="s">
        <v>20</v>
      </c>
      <c r="H60" s="24">
        <v>30</v>
      </c>
      <c r="I60" s="24" t="s">
        <v>26</v>
      </c>
      <c r="J60" s="22">
        <v>4500</v>
      </c>
      <c r="K60" s="22">
        <v>4960</v>
      </c>
      <c r="L60" s="22">
        <v>5170</v>
      </c>
      <c r="M60" s="25">
        <v>379945</v>
      </c>
      <c r="N60" s="26">
        <v>684712</v>
      </c>
      <c r="O60" s="27">
        <v>4960</v>
      </c>
      <c r="P60" s="27">
        <v>5020</v>
      </c>
      <c r="Q60" s="26">
        <v>0</v>
      </c>
      <c r="R60" s="26">
        <v>0</v>
      </c>
      <c r="S60" s="26">
        <v>0</v>
      </c>
      <c r="T60" s="26">
        <v>0</v>
      </c>
      <c r="U60" s="26">
        <v>2</v>
      </c>
      <c r="V60" s="26">
        <v>0</v>
      </c>
      <c r="W60" s="26">
        <v>0</v>
      </c>
      <c r="X60" s="26">
        <v>0</v>
      </c>
      <c r="Y60" s="26">
        <v>60</v>
      </c>
      <c r="Z60" s="26">
        <v>120</v>
      </c>
      <c r="AA60" s="28" t="s">
        <v>0</v>
      </c>
      <c r="AF60" s="26">
        <v>2</v>
      </c>
      <c r="AG60" s="29">
        <v>120</v>
      </c>
      <c r="AI60" s="29" t="s">
        <v>196</v>
      </c>
    </row>
    <row r="61" spans="1:35" x14ac:dyDescent="0.25">
      <c r="M61" s="2">
        <v>379946</v>
      </c>
      <c r="N61" s="2">
        <v>684718</v>
      </c>
      <c r="O61" s="13">
        <v>5020</v>
      </c>
      <c r="P61" s="13">
        <v>5080</v>
      </c>
      <c r="Q61" s="2">
        <v>0</v>
      </c>
      <c r="R61" s="2">
        <v>0</v>
      </c>
      <c r="S61" s="2">
        <v>0</v>
      </c>
      <c r="T61" s="2">
        <v>0</v>
      </c>
      <c r="U61" s="2">
        <v>0</v>
      </c>
      <c r="V61" s="2">
        <v>0</v>
      </c>
      <c r="W61" s="2">
        <v>0</v>
      </c>
      <c r="X61" s="2">
        <v>0</v>
      </c>
      <c r="Y61" s="2">
        <v>60</v>
      </c>
      <c r="Z61" s="2">
        <v>0</v>
      </c>
      <c r="AA61" s="3" t="s">
        <v>0</v>
      </c>
      <c r="AF61" s="2">
        <v>0</v>
      </c>
      <c r="AG61">
        <v>0</v>
      </c>
    </row>
    <row r="62" spans="1:35" x14ac:dyDescent="0.25">
      <c r="M62" s="2">
        <v>379947</v>
      </c>
      <c r="N62" s="2">
        <v>684724</v>
      </c>
      <c r="O62" s="13">
        <v>5080</v>
      </c>
      <c r="P62" s="13">
        <v>5100</v>
      </c>
      <c r="Q62" s="2">
        <v>0</v>
      </c>
      <c r="R62" s="2">
        <v>0</v>
      </c>
      <c r="S62" s="2">
        <v>0</v>
      </c>
      <c r="T62" s="2">
        <v>0</v>
      </c>
      <c r="U62" s="2">
        <v>2</v>
      </c>
      <c r="V62" s="2">
        <v>0</v>
      </c>
      <c r="W62" s="2">
        <v>0</v>
      </c>
      <c r="X62" s="2">
        <v>0</v>
      </c>
      <c r="Y62" s="2">
        <v>20</v>
      </c>
      <c r="Z62" s="2">
        <v>40</v>
      </c>
      <c r="AA62" s="3" t="s">
        <v>0</v>
      </c>
      <c r="AF62" s="2">
        <v>2</v>
      </c>
      <c r="AG62">
        <v>40</v>
      </c>
    </row>
    <row r="63" spans="1:35" x14ac:dyDescent="0.25">
      <c r="M63" s="2">
        <v>379948</v>
      </c>
      <c r="N63" s="2">
        <v>684726</v>
      </c>
      <c r="O63" s="13">
        <v>5100</v>
      </c>
      <c r="P63" s="13">
        <v>5120</v>
      </c>
      <c r="Q63" s="2">
        <v>0</v>
      </c>
      <c r="R63" s="2">
        <v>0</v>
      </c>
      <c r="S63" s="2">
        <v>0</v>
      </c>
      <c r="T63" s="2">
        <v>0</v>
      </c>
      <c r="U63" s="2">
        <v>0</v>
      </c>
      <c r="V63" s="2">
        <v>0</v>
      </c>
      <c r="W63" s="2">
        <v>0</v>
      </c>
      <c r="X63" s="2">
        <v>0</v>
      </c>
      <c r="Y63" s="2">
        <v>20</v>
      </c>
      <c r="Z63" s="2">
        <v>0</v>
      </c>
      <c r="AA63" s="3" t="s">
        <v>0</v>
      </c>
      <c r="AF63" s="2">
        <v>0</v>
      </c>
      <c r="AG63">
        <v>0</v>
      </c>
    </row>
    <row r="64" spans="1:35" x14ac:dyDescent="0.25">
      <c r="M64" s="2">
        <v>379949</v>
      </c>
      <c r="N64" s="2">
        <v>684728</v>
      </c>
      <c r="O64" s="13">
        <v>5120</v>
      </c>
      <c r="P64" s="13">
        <v>5130</v>
      </c>
      <c r="Q64" s="2">
        <v>0</v>
      </c>
      <c r="R64" s="2">
        <v>0</v>
      </c>
      <c r="S64" s="2">
        <v>0</v>
      </c>
      <c r="T64" s="2">
        <v>0</v>
      </c>
      <c r="U64" s="2">
        <v>0.5</v>
      </c>
      <c r="V64" s="2">
        <v>0</v>
      </c>
      <c r="W64" s="2">
        <v>0</v>
      </c>
      <c r="X64" s="2">
        <v>0</v>
      </c>
      <c r="Y64" s="2">
        <v>10</v>
      </c>
      <c r="Z64" s="2">
        <v>5</v>
      </c>
      <c r="AA64" s="3" t="s">
        <v>0</v>
      </c>
      <c r="AF64" s="2">
        <v>0.5</v>
      </c>
      <c r="AG64">
        <v>5</v>
      </c>
    </row>
    <row r="65" spans="1:35" x14ac:dyDescent="0.25">
      <c r="M65" s="2">
        <v>379950</v>
      </c>
      <c r="N65" s="2">
        <v>684729</v>
      </c>
      <c r="O65" s="13">
        <v>5130</v>
      </c>
      <c r="P65" s="13">
        <v>5140</v>
      </c>
      <c r="Q65" s="2">
        <v>0</v>
      </c>
      <c r="R65" s="2">
        <v>0</v>
      </c>
      <c r="S65" s="2">
        <v>0</v>
      </c>
      <c r="T65" s="2">
        <v>0</v>
      </c>
      <c r="U65" s="2">
        <v>0</v>
      </c>
      <c r="V65" s="2">
        <v>0</v>
      </c>
      <c r="W65" s="2">
        <v>0</v>
      </c>
      <c r="X65" s="2">
        <v>0</v>
      </c>
      <c r="Y65" s="2">
        <v>10</v>
      </c>
      <c r="Z65" s="2">
        <v>0</v>
      </c>
      <c r="AA65" s="3" t="s">
        <v>0</v>
      </c>
      <c r="AF65" s="2">
        <v>0</v>
      </c>
      <c r="AG65">
        <v>0</v>
      </c>
    </row>
    <row r="66" spans="1:35" x14ac:dyDescent="0.25">
      <c r="M66" s="2"/>
      <c r="N66" s="2"/>
      <c r="O66" s="13"/>
      <c r="P66" s="13"/>
      <c r="Q66" s="2"/>
      <c r="R66" s="2"/>
      <c r="S66" s="2"/>
      <c r="T66" s="2"/>
      <c r="U66" s="2"/>
      <c r="V66" s="2"/>
      <c r="W66" s="2"/>
      <c r="X66" s="2"/>
      <c r="Y66" s="2"/>
      <c r="Z66" s="2"/>
      <c r="AA66" s="3" t="s">
        <v>0</v>
      </c>
      <c r="AG66">
        <f>SUM(AG60:AG65)</f>
        <v>165</v>
      </c>
      <c r="AH66">
        <f>165/210</f>
        <v>0.7857142857142857</v>
      </c>
    </row>
    <row r="70" spans="1:35" s="29" customFormat="1" x14ac:dyDescent="0.25">
      <c r="A70" s="22" t="s">
        <v>118</v>
      </c>
      <c r="B70" s="22" t="s">
        <v>2</v>
      </c>
      <c r="C70" s="22" t="s">
        <v>119</v>
      </c>
      <c r="D70" s="34">
        <v>43047156460000</v>
      </c>
      <c r="E70" s="35" t="s">
        <v>4</v>
      </c>
      <c r="F70" s="35" t="s">
        <v>5</v>
      </c>
      <c r="G70" s="35" t="s">
        <v>120</v>
      </c>
      <c r="H70" s="36">
        <v>1</v>
      </c>
      <c r="I70" s="35" t="s">
        <v>53</v>
      </c>
      <c r="J70" s="22">
        <v>4480</v>
      </c>
      <c r="K70" s="22">
        <v>4820</v>
      </c>
      <c r="L70" s="22">
        <v>5050</v>
      </c>
      <c r="M70" s="25">
        <v>380955</v>
      </c>
      <c r="N70" s="26">
        <v>643055</v>
      </c>
      <c r="O70" s="27">
        <v>4850</v>
      </c>
      <c r="P70" s="27">
        <v>4880</v>
      </c>
      <c r="Q70" s="26">
        <v>0</v>
      </c>
      <c r="R70" s="26">
        <v>0</v>
      </c>
      <c r="S70" s="26">
        <v>0</v>
      </c>
      <c r="T70" s="26">
        <v>0</v>
      </c>
      <c r="U70" s="26">
        <v>2</v>
      </c>
      <c r="V70" s="26">
        <v>0</v>
      </c>
      <c r="W70" s="26">
        <v>0</v>
      </c>
      <c r="X70" s="26">
        <v>0</v>
      </c>
      <c r="Y70" s="26">
        <v>30</v>
      </c>
      <c r="Z70" s="26">
        <v>60</v>
      </c>
      <c r="AA70" s="28" t="s">
        <v>0</v>
      </c>
      <c r="AB70" s="26">
        <v>0</v>
      </c>
      <c r="AC70" s="29">
        <v>0</v>
      </c>
      <c r="AF70" s="26">
        <v>2</v>
      </c>
      <c r="AG70" s="29">
        <v>60</v>
      </c>
      <c r="AI70" s="29" t="s">
        <v>201</v>
      </c>
    </row>
    <row r="71" spans="1:35" x14ac:dyDescent="0.25">
      <c r="M71" s="2">
        <v>380956</v>
      </c>
      <c r="N71" s="2">
        <v>643058</v>
      </c>
      <c r="O71" s="13">
        <v>4880</v>
      </c>
      <c r="P71" s="13">
        <v>4890</v>
      </c>
      <c r="Q71" s="2">
        <v>1.2</v>
      </c>
      <c r="R71" s="2">
        <v>0.6</v>
      </c>
      <c r="S71" s="2">
        <v>97</v>
      </c>
      <c r="T71" s="2">
        <v>1.2</v>
      </c>
      <c r="U71" s="2">
        <v>3</v>
      </c>
      <c r="V71" s="2">
        <v>1.6</v>
      </c>
      <c r="W71" s="2">
        <v>0</v>
      </c>
      <c r="X71" s="2">
        <v>1</v>
      </c>
      <c r="Y71" s="2">
        <v>10</v>
      </c>
      <c r="Z71" s="2">
        <v>30</v>
      </c>
      <c r="AA71" s="3" t="s">
        <v>0</v>
      </c>
      <c r="AB71" s="2">
        <v>1.2</v>
      </c>
      <c r="AC71">
        <v>12</v>
      </c>
      <c r="AF71" s="2">
        <v>3</v>
      </c>
      <c r="AG71">
        <v>30</v>
      </c>
    </row>
    <row r="72" spans="1:35" x14ac:dyDescent="0.25">
      <c r="M72" s="2">
        <v>380957</v>
      </c>
      <c r="N72" s="2">
        <v>643059</v>
      </c>
      <c r="O72" s="13">
        <v>4890</v>
      </c>
      <c r="P72" s="13">
        <v>4900</v>
      </c>
      <c r="Q72" s="2">
        <v>0.9</v>
      </c>
      <c r="R72" s="2">
        <v>0.9</v>
      </c>
      <c r="S72" s="2">
        <v>97.1</v>
      </c>
      <c r="T72" s="2">
        <v>1.1000000000000001</v>
      </c>
      <c r="U72" s="2">
        <v>2.4</v>
      </c>
      <c r="V72" s="2">
        <v>2.2999999999999998</v>
      </c>
      <c r="W72" s="2">
        <v>0</v>
      </c>
      <c r="X72" s="2">
        <v>1</v>
      </c>
      <c r="Y72" s="2">
        <v>10</v>
      </c>
      <c r="Z72" s="2">
        <v>24</v>
      </c>
      <c r="AA72" s="3" t="s">
        <v>0</v>
      </c>
      <c r="AB72" s="2">
        <v>0.9</v>
      </c>
      <c r="AC72">
        <v>9</v>
      </c>
      <c r="AF72" s="2">
        <v>2.4</v>
      </c>
      <c r="AG72">
        <v>24</v>
      </c>
    </row>
    <row r="73" spans="1:35" x14ac:dyDescent="0.25">
      <c r="M73" s="2">
        <v>380958</v>
      </c>
      <c r="N73" s="2">
        <v>643060</v>
      </c>
      <c r="O73" s="13">
        <v>4900</v>
      </c>
      <c r="P73" s="13">
        <v>4910</v>
      </c>
      <c r="Q73" s="2">
        <v>0.8</v>
      </c>
      <c r="R73" s="2">
        <v>0.7</v>
      </c>
      <c r="S73" s="2">
        <v>97.3</v>
      </c>
      <c r="T73" s="2">
        <v>1.2</v>
      </c>
      <c r="U73" s="2">
        <v>2.1</v>
      </c>
      <c r="V73" s="2">
        <v>1.7</v>
      </c>
      <c r="W73" s="2">
        <v>0</v>
      </c>
      <c r="X73" s="2">
        <v>1</v>
      </c>
      <c r="Y73" s="2">
        <v>10</v>
      </c>
      <c r="Z73" s="2">
        <v>21</v>
      </c>
      <c r="AA73" s="3" t="s">
        <v>0</v>
      </c>
      <c r="AB73" s="2">
        <v>0.8</v>
      </c>
      <c r="AC73">
        <v>8</v>
      </c>
      <c r="AF73" s="2">
        <v>2.1</v>
      </c>
      <c r="AG73">
        <v>21</v>
      </c>
    </row>
    <row r="74" spans="1:35" x14ac:dyDescent="0.25">
      <c r="M74" s="2">
        <v>380959</v>
      </c>
      <c r="N74" s="2">
        <v>643061</v>
      </c>
      <c r="O74" s="13">
        <v>4910</v>
      </c>
      <c r="P74" s="13">
        <v>4940</v>
      </c>
      <c r="Q74" s="2">
        <v>0</v>
      </c>
      <c r="R74" s="2">
        <v>0</v>
      </c>
      <c r="S74" s="2">
        <v>0</v>
      </c>
      <c r="T74" s="2">
        <v>0</v>
      </c>
      <c r="U74" s="2">
        <v>2</v>
      </c>
      <c r="V74" s="2">
        <v>0</v>
      </c>
      <c r="W74" s="2">
        <v>0</v>
      </c>
      <c r="X74" s="2">
        <v>0</v>
      </c>
      <c r="Y74" s="2">
        <v>30</v>
      </c>
      <c r="Z74" s="2">
        <v>60</v>
      </c>
      <c r="AA74" s="3" t="s">
        <v>0</v>
      </c>
      <c r="AB74" s="2">
        <v>0</v>
      </c>
      <c r="AC74">
        <v>0</v>
      </c>
      <c r="AF74" s="2">
        <v>2</v>
      </c>
      <c r="AG74">
        <v>60</v>
      </c>
    </row>
    <row r="75" spans="1:35" x14ac:dyDescent="0.25">
      <c r="M75" s="2">
        <v>380960</v>
      </c>
      <c r="N75" s="2">
        <v>643064</v>
      </c>
      <c r="O75" s="13">
        <v>4940</v>
      </c>
      <c r="P75" s="13">
        <v>4950</v>
      </c>
      <c r="Q75" s="2">
        <v>0.8</v>
      </c>
      <c r="R75" s="2">
        <v>1.6</v>
      </c>
      <c r="S75" s="2">
        <v>96.9</v>
      </c>
      <c r="T75" s="2">
        <v>0.7</v>
      </c>
      <c r="U75" s="2">
        <v>2</v>
      </c>
      <c r="V75" s="2">
        <v>3.8</v>
      </c>
      <c r="W75" s="2">
        <v>0</v>
      </c>
      <c r="X75" s="2">
        <v>1</v>
      </c>
      <c r="Y75" s="2">
        <v>10</v>
      </c>
      <c r="Z75" s="2">
        <v>20</v>
      </c>
      <c r="AA75" s="3" t="s">
        <v>0</v>
      </c>
      <c r="AB75" s="2">
        <v>0.8</v>
      </c>
      <c r="AC75">
        <v>8</v>
      </c>
      <c r="AF75" s="2">
        <v>2</v>
      </c>
      <c r="AG75">
        <v>20</v>
      </c>
    </row>
    <row r="76" spans="1:35" x14ac:dyDescent="0.25">
      <c r="M76" s="2">
        <v>380961</v>
      </c>
      <c r="N76" s="2">
        <v>643065</v>
      </c>
      <c r="O76" s="13">
        <v>4950</v>
      </c>
      <c r="P76" s="13">
        <v>4960</v>
      </c>
      <c r="Q76" s="2">
        <v>0.7</v>
      </c>
      <c r="R76" s="2">
        <v>1.2</v>
      </c>
      <c r="S76" s="2">
        <v>97.1</v>
      </c>
      <c r="T76" s="2">
        <v>1</v>
      </c>
      <c r="U76" s="2">
        <v>1.8</v>
      </c>
      <c r="V76" s="2">
        <v>2.8</v>
      </c>
      <c r="W76" s="2">
        <v>0</v>
      </c>
      <c r="X76" s="2">
        <v>1</v>
      </c>
      <c r="Y76" s="2">
        <v>10</v>
      </c>
      <c r="Z76" s="2">
        <v>18</v>
      </c>
      <c r="AA76" s="3" t="s">
        <v>0</v>
      </c>
      <c r="AB76" s="2">
        <v>0.7</v>
      </c>
      <c r="AC76">
        <v>7</v>
      </c>
      <c r="AF76" s="2">
        <v>1.8</v>
      </c>
      <c r="AG76">
        <v>18</v>
      </c>
    </row>
    <row r="77" spans="1:35" x14ac:dyDescent="0.25">
      <c r="M77" s="2">
        <v>380962</v>
      </c>
      <c r="N77" s="2">
        <v>643066</v>
      </c>
      <c r="O77" s="13">
        <v>4960</v>
      </c>
      <c r="P77" s="13">
        <v>4970</v>
      </c>
      <c r="Q77" s="2">
        <v>0.9</v>
      </c>
      <c r="R77" s="2">
        <v>1.4</v>
      </c>
      <c r="S77" s="2">
        <v>96.9</v>
      </c>
      <c r="T77" s="2">
        <v>0.8</v>
      </c>
      <c r="U77" s="2">
        <v>2.2000000000000002</v>
      </c>
      <c r="V77" s="2">
        <v>3.4</v>
      </c>
      <c r="W77" s="2">
        <v>0</v>
      </c>
      <c r="X77" s="2">
        <v>1</v>
      </c>
      <c r="Y77" s="2">
        <v>10</v>
      </c>
      <c r="Z77" s="2">
        <v>22</v>
      </c>
      <c r="AA77" s="3" t="s">
        <v>0</v>
      </c>
      <c r="AB77" s="2">
        <v>0.9</v>
      </c>
      <c r="AC77">
        <v>9</v>
      </c>
      <c r="AF77" s="2">
        <v>2.2000000000000002</v>
      </c>
      <c r="AG77">
        <v>22</v>
      </c>
    </row>
    <row r="78" spans="1:35" x14ac:dyDescent="0.25">
      <c r="M78" s="2">
        <v>380963</v>
      </c>
      <c r="N78" s="2">
        <v>643067</v>
      </c>
      <c r="O78" s="13">
        <v>4970</v>
      </c>
      <c r="P78" s="13">
        <v>4990</v>
      </c>
      <c r="Q78" s="2">
        <v>0</v>
      </c>
      <c r="R78" s="2">
        <v>0</v>
      </c>
      <c r="S78" s="2">
        <v>0</v>
      </c>
      <c r="T78" s="2">
        <v>0</v>
      </c>
      <c r="U78" s="2">
        <v>2</v>
      </c>
      <c r="V78" s="2">
        <v>0</v>
      </c>
      <c r="W78" s="2">
        <v>0</v>
      </c>
      <c r="X78" s="2">
        <v>0</v>
      </c>
      <c r="Y78" s="2">
        <v>20</v>
      </c>
      <c r="Z78" s="2">
        <v>40</v>
      </c>
      <c r="AA78" s="3" t="s">
        <v>0</v>
      </c>
      <c r="AB78" s="2">
        <v>0</v>
      </c>
      <c r="AC78">
        <v>0</v>
      </c>
      <c r="AF78" s="2">
        <v>2</v>
      </c>
      <c r="AG78">
        <v>40</v>
      </c>
    </row>
    <row r="79" spans="1:35" x14ac:dyDescent="0.25">
      <c r="M79" s="2">
        <v>380964</v>
      </c>
      <c r="N79" s="2">
        <v>643069</v>
      </c>
      <c r="O79" s="13">
        <v>4990</v>
      </c>
      <c r="P79" s="13">
        <v>5010</v>
      </c>
      <c r="Q79" s="2">
        <v>0</v>
      </c>
      <c r="R79" s="2">
        <v>0</v>
      </c>
      <c r="S79" s="2">
        <v>0</v>
      </c>
      <c r="T79" s="2">
        <v>0</v>
      </c>
      <c r="U79" s="2">
        <v>0.5</v>
      </c>
      <c r="V79" s="2">
        <v>0</v>
      </c>
      <c r="W79" s="2">
        <v>0</v>
      </c>
      <c r="X79" s="2">
        <v>0</v>
      </c>
      <c r="Y79" s="2">
        <v>20</v>
      </c>
      <c r="Z79" s="2">
        <v>10</v>
      </c>
      <c r="AA79" s="3" t="s">
        <v>0</v>
      </c>
      <c r="AB79" s="2">
        <v>0</v>
      </c>
      <c r="AC79">
        <v>0</v>
      </c>
      <c r="AF79" s="2">
        <v>0.5</v>
      </c>
      <c r="AG79">
        <v>10</v>
      </c>
    </row>
    <row r="80" spans="1:35" x14ac:dyDescent="0.25">
      <c r="M80" s="2">
        <v>380965</v>
      </c>
      <c r="N80" s="2">
        <v>643071</v>
      </c>
      <c r="O80" s="13">
        <v>5010</v>
      </c>
      <c r="P80" s="13">
        <v>5020</v>
      </c>
      <c r="Q80" s="2">
        <v>2.7</v>
      </c>
      <c r="R80" s="2">
        <v>1.4</v>
      </c>
      <c r="S80" s="2">
        <v>94.7</v>
      </c>
      <c r="T80" s="2">
        <v>1.2</v>
      </c>
      <c r="U80" s="2">
        <v>7.2</v>
      </c>
      <c r="V80" s="2">
        <v>3.4</v>
      </c>
      <c r="W80" s="2">
        <v>0.89200000000000002</v>
      </c>
      <c r="X80" s="2">
        <v>1</v>
      </c>
      <c r="Y80" s="2">
        <v>10</v>
      </c>
      <c r="Z80" s="2">
        <v>72</v>
      </c>
      <c r="AA80" s="3" t="s">
        <v>0</v>
      </c>
      <c r="AB80" s="2">
        <v>2.7</v>
      </c>
      <c r="AC80">
        <v>54</v>
      </c>
      <c r="AF80" s="2">
        <v>7.2</v>
      </c>
      <c r="AG80">
        <v>72</v>
      </c>
    </row>
    <row r="81" spans="1:35" x14ac:dyDescent="0.25">
      <c r="M81" s="2">
        <v>380966</v>
      </c>
      <c r="N81" s="2">
        <v>643072</v>
      </c>
      <c r="O81" s="13">
        <v>5020</v>
      </c>
      <c r="P81" s="13">
        <v>5030</v>
      </c>
      <c r="Q81" s="2">
        <v>1.9</v>
      </c>
      <c r="R81" s="2">
        <v>1.2</v>
      </c>
      <c r="S81" s="2">
        <v>95</v>
      </c>
      <c r="T81" s="2">
        <v>1.9</v>
      </c>
      <c r="U81" s="2">
        <v>5</v>
      </c>
      <c r="V81" s="2">
        <v>2.9</v>
      </c>
      <c r="W81" s="2">
        <v>0</v>
      </c>
      <c r="X81" s="2">
        <v>1</v>
      </c>
      <c r="Y81" s="2">
        <v>10</v>
      </c>
      <c r="Z81" s="2">
        <v>50</v>
      </c>
      <c r="AA81" s="3" t="s">
        <v>0</v>
      </c>
      <c r="AB81" s="2">
        <v>1.9</v>
      </c>
      <c r="AC81">
        <v>19</v>
      </c>
      <c r="AF81" s="2">
        <v>5</v>
      </c>
      <c r="AG81">
        <v>50</v>
      </c>
    </row>
    <row r="82" spans="1:35" x14ac:dyDescent="0.25">
      <c r="M82" s="2"/>
      <c r="N82" s="2"/>
      <c r="O82" s="13"/>
      <c r="P82" s="13"/>
      <c r="Q82" s="2"/>
      <c r="R82" s="2"/>
      <c r="S82" s="2"/>
      <c r="T82" s="2"/>
      <c r="U82" s="2"/>
      <c r="V82" s="2"/>
      <c r="W82" s="2"/>
      <c r="X82" s="2"/>
      <c r="Y82" s="2"/>
      <c r="Z82" s="2"/>
      <c r="AA82" s="3" t="s">
        <v>0</v>
      </c>
      <c r="AC82">
        <f>SUM(AC70:AC81)</f>
        <v>126</v>
      </c>
      <c r="AD82">
        <f>126/180</f>
        <v>0.7</v>
      </c>
      <c r="AG82">
        <f>SUM(AG70:AG81)</f>
        <v>427</v>
      </c>
      <c r="AH82">
        <f>427/180</f>
        <v>2.3722222222222222</v>
      </c>
    </row>
    <row r="86" spans="1:35" s="29" customFormat="1" x14ac:dyDescent="0.25">
      <c r="A86" s="22" t="s">
        <v>27</v>
      </c>
      <c r="B86" s="22" t="s">
        <v>23</v>
      </c>
      <c r="C86" s="22" t="s">
        <v>28</v>
      </c>
      <c r="D86" s="23">
        <v>43013202420000</v>
      </c>
      <c r="E86" s="24" t="s">
        <v>25</v>
      </c>
      <c r="F86" s="24" t="s">
        <v>29</v>
      </c>
      <c r="G86" s="24" t="s">
        <v>30</v>
      </c>
      <c r="H86" s="24">
        <v>3</v>
      </c>
      <c r="I86" s="24" t="s">
        <v>26</v>
      </c>
      <c r="J86" s="22">
        <v>4510</v>
      </c>
      <c r="K86" s="22">
        <v>4990</v>
      </c>
      <c r="L86" s="22">
        <v>5170</v>
      </c>
      <c r="M86" s="25">
        <v>383418</v>
      </c>
      <c r="N86" s="26">
        <v>685102</v>
      </c>
      <c r="O86" s="27">
        <v>4990</v>
      </c>
      <c r="P86" s="27">
        <v>5000</v>
      </c>
      <c r="Q86" s="26">
        <v>1.5</v>
      </c>
      <c r="R86" s="26">
        <v>0.5</v>
      </c>
      <c r="S86" s="26">
        <v>96.5</v>
      </c>
      <c r="T86" s="26">
        <v>1.5</v>
      </c>
      <c r="U86" s="26">
        <v>4</v>
      </c>
      <c r="V86" s="26">
        <v>1.2</v>
      </c>
      <c r="W86" s="26">
        <v>0</v>
      </c>
      <c r="X86" s="26">
        <v>1</v>
      </c>
      <c r="Y86" s="26">
        <v>10</v>
      </c>
      <c r="Z86" s="26">
        <v>40</v>
      </c>
      <c r="AA86" s="28" t="s">
        <v>0</v>
      </c>
      <c r="AF86" s="26">
        <v>4</v>
      </c>
      <c r="AG86" s="29">
        <v>40</v>
      </c>
      <c r="AI86" s="29" t="s">
        <v>121</v>
      </c>
    </row>
    <row r="87" spans="1:35" x14ac:dyDescent="0.25">
      <c r="M87" s="2">
        <v>383419</v>
      </c>
      <c r="N87" s="2">
        <v>685103</v>
      </c>
      <c r="O87" s="13">
        <v>5000</v>
      </c>
      <c r="P87" s="13">
        <v>5010</v>
      </c>
      <c r="Q87" s="2">
        <v>0.4</v>
      </c>
      <c r="R87" s="2">
        <v>1</v>
      </c>
      <c r="S87" s="2">
        <v>97</v>
      </c>
      <c r="T87" s="2">
        <v>1.6</v>
      </c>
      <c r="U87" s="2">
        <v>1</v>
      </c>
      <c r="V87" s="2">
        <v>2.4</v>
      </c>
      <c r="W87" s="2">
        <v>0</v>
      </c>
      <c r="X87" s="2">
        <v>1</v>
      </c>
      <c r="Y87" s="2">
        <v>10</v>
      </c>
      <c r="Z87" s="2">
        <v>10</v>
      </c>
      <c r="AA87" s="3" t="s">
        <v>0</v>
      </c>
      <c r="AF87" s="2">
        <v>1</v>
      </c>
      <c r="AG87">
        <v>10</v>
      </c>
    </row>
    <row r="88" spans="1:35" x14ac:dyDescent="0.25">
      <c r="M88" s="2">
        <v>383420</v>
      </c>
      <c r="N88" s="2">
        <v>685104</v>
      </c>
      <c r="O88" s="13">
        <v>5010</v>
      </c>
      <c r="P88" s="13">
        <v>5020</v>
      </c>
      <c r="Q88" s="2">
        <v>0.7</v>
      </c>
      <c r="R88" s="2">
        <v>0.9</v>
      </c>
      <c r="S88" s="2">
        <v>97.5</v>
      </c>
      <c r="T88" s="2">
        <v>0.9</v>
      </c>
      <c r="U88" s="2">
        <v>1.8</v>
      </c>
      <c r="V88" s="2">
        <v>2.2000000000000002</v>
      </c>
      <c r="W88" s="2">
        <v>0</v>
      </c>
      <c r="X88" s="2">
        <v>1</v>
      </c>
      <c r="Y88" s="2">
        <v>10</v>
      </c>
      <c r="Z88" s="2">
        <v>18</v>
      </c>
      <c r="AA88" s="3" t="s">
        <v>0</v>
      </c>
      <c r="AF88" s="2">
        <v>1.8</v>
      </c>
      <c r="AG88">
        <v>18</v>
      </c>
    </row>
    <row r="89" spans="1:35" x14ac:dyDescent="0.25">
      <c r="M89" s="2">
        <v>383421</v>
      </c>
      <c r="N89" s="2">
        <v>685105</v>
      </c>
      <c r="O89" s="13">
        <v>5020</v>
      </c>
      <c r="P89" s="13">
        <v>5050</v>
      </c>
      <c r="Q89" s="2">
        <v>0</v>
      </c>
      <c r="R89" s="2">
        <v>0</v>
      </c>
      <c r="S89" s="2">
        <v>0</v>
      </c>
      <c r="T89" s="2">
        <v>0</v>
      </c>
      <c r="U89" s="2">
        <v>0.5</v>
      </c>
      <c r="V89" s="2">
        <v>0</v>
      </c>
      <c r="W89" s="2">
        <v>0</v>
      </c>
      <c r="X89" s="2">
        <v>0</v>
      </c>
      <c r="Y89" s="2">
        <v>30</v>
      </c>
      <c r="Z89" s="2">
        <v>15</v>
      </c>
      <c r="AA89" s="3" t="s">
        <v>0</v>
      </c>
      <c r="AF89" s="2">
        <v>0.5</v>
      </c>
      <c r="AG89">
        <v>15</v>
      </c>
    </row>
    <row r="90" spans="1:35" x14ac:dyDescent="0.25">
      <c r="M90" s="2">
        <v>383422</v>
      </c>
      <c r="N90" s="2">
        <v>685108</v>
      </c>
      <c r="O90" s="13">
        <v>5050</v>
      </c>
      <c r="P90" s="13">
        <v>5060</v>
      </c>
      <c r="Q90" s="2">
        <v>0</v>
      </c>
      <c r="R90" s="2">
        <v>0</v>
      </c>
      <c r="S90" s="2">
        <v>0</v>
      </c>
      <c r="T90" s="2">
        <v>0</v>
      </c>
      <c r="U90" s="2">
        <v>0</v>
      </c>
      <c r="V90" s="2">
        <v>0</v>
      </c>
      <c r="W90" s="2">
        <v>0</v>
      </c>
      <c r="X90" s="2">
        <v>0</v>
      </c>
      <c r="Y90" s="2">
        <v>10</v>
      </c>
      <c r="Z90" s="2">
        <v>0</v>
      </c>
      <c r="AA90" s="3" t="s">
        <v>0</v>
      </c>
      <c r="AF90" s="2">
        <v>0</v>
      </c>
      <c r="AG90">
        <v>0</v>
      </c>
    </row>
    <row r="91" spans="1:35" x14ac:dyDescent="0.25">
      <c r="M91" s="2">
        <v>383423</v>
      </c>
      <c r="N91" s="2">
        <v>685109</v>
      </c>
      <c r="O91" s="13">
        <v>5060</v>
      </c>
      <c r="P91" s="13">
        <v>5090</v>
      </c>
      <c r="Q91" s="2">
        <v>0</v>
      </c>
      <c r="R91" s="2">
        <v>0</v>
      </c>
      <c r="S91" s="2">
        <v>0</v>
      </c>
      <c r="T91" s="2">
        <v>0</v>
      </c>
      <c r="U91" s="2">
        <v>0</v>
      </c>
      <c r="V91" s="2">
        <v>0</v>
      </c>
      <c r="W91" s="2">
        <v>0</v>
      </c>
      <c r="X91" s="2">
        <v>0</v>
      </c>
      <c r="Y91" s="2">
        <v>30</v>
      </c>
      <c r="Z91" s="2">
        <v>0</v>
      </c>
      <c r="AA91" s="3" t="s">
        <v>0</v>
      </c>
      <c r="AF91" s="2">
        <v>0</v>
      </c>
      <c r="AG91">
        <v>0</v>
      </c>
    </row>
    <row r="92" spans="1:35" x14ac:dyDescent="0.25">
      <c r="M92" s="2">
        <v>383424</v>
      </c>
      <c r="N92" s="2">
        <v>685112</v>
      </c>
      <c r="O92" s="13">
        <v>5090</v>
      </c>
      <c r="P92" s="13">
        <v>5110</v>
      </c>
      <c r="Q92" s="2">
        <v>0</v>
      </c>
      <c r="R92" s="2">
        <v>0</v>
      </c>
      <c r="S92" s="2">
        <v>0</v>
      </c>
      <c r="T92" s="2">
        <v>0</v>
      </c>
      <c r="U92" s="2">
        <v>0.5</v>
      </c>
      <c r="V92" s="2">
        <v>0</v>
      </c>
      <c r="W92" s="2">
        <v>0</v>
      </c>
      <c r="X92" s="2">
        <v>0</v>
      </c>
      <c r="Y92" s="2">
        <v>20</v>
      </c>
      <c r="Z92" s="2">
        <v>10</v>
      </c>
      <c r="AA92" s="3" t="s">
        <v>0</v>
      </c>
      <c r="AF92" s="2">
        <v>0.5</v>
      </c>
      <c r="AG92">
        <v>10</v>
      </c>
    </row>
    <row r="93" spans="1:35" x14ac:dyDescent="0.25">
      <c r="M93" s="2">
        <v>383425</v>
      </c>
      <c r="N93" s="2">
        <v>685114</v>
      </c>
      <c r="O93" s="13">
        <v>5110</v>
      </c>
      <c r="P93" s="13">
        <v>5120</v>
      </c>
      <c r="Q93" s="2">
        <v>0</v>
      </c>
      <c r="R93" s="2">
        <v>0</v>
      </c>
      <c r="S93" s="2">
        <v>0</v>
      </c>
      <c r="T93" s="2">
        <v>0</v>
      </c>
      <c r="U93" s="2">
        <v>2</v>
      </c>
      <c r="V93" s="2">
        <v>0</v>
      </c>
      <c r="W93" s="2">
        <v>0</v>
      </c>
      <c r="X93" s="2">
        <v>0</v>
      </c>
      <c r="Y93" s="2">
        <v>10</v>
      </c>
      <c r="Z93" s="2">
        <v>20</v>
      </c>
      <c r="AA93" s="3" t="s">
        <v>0</v>
      </c>
      <c r="AF93" s="2">
        <v>2</v>
      </c>
      <c r="AG93">
        <v>20</v>
      </c>
    </row>
    <row r="94" spans="1:35" x14ac:dyDescent="0.25">
      <c r="M94" s="2">
        <v>383426</v>
      </c>
      <c r="N94" s="2">
        <v>685115</v>
      </c>
      <c r="O94" s="13">
        <v>5120</v>
      </c>
      <c r="P94" s="13">
        <v>5130</v>
      </c>
      <c r="Q94" s="2">
        <v>0</v>
      </c>
      <c r="R94" s="2">
        <v>0</v>
      </c>
      <c r="S94" s="2">
        <v>0</v>
      </c>
      <c r="T94" s="2">
        <v>0</v>
      </c>
      <c r="U94" s="2">
        <v>0.5</v>
      </c>
      <c r="V94" s="2">
        <v>0</v>
      </c>
      <c r="W94" s="2">
        <v>0</v>
      </c>
      <c r="X94" s="2">
        <v>0</v>
      </c>
      <c r="Y94" s="2">
        <v>10</v>
      </c>
      <c r="Z94" s="2">
        <v>5</v>
      </c>
      <c r="AA94" s="3" t="s">
        <v>0</v>
      </c>
      <c r="AF94" s="2">
        <v>0.5</v>
      </c>
      <c r="AG94">
        <v>5</v>
      </c>
    </row>
    <row r="95" spans="1:35" x14ac:dyDescent="0.25">
      <c r="M95" s="2">
        <v>383427</v>
      </c>
      <c r="N95" s="2">
        <v>685116</v>
      </c>
      <c r="O95" s="13">
        <v>5130</v>
      </c>
      <c r="P95" s="13">
        <v>5150</v>
      </c>
      <c r="Q95" s="2">
        <v>0</v>
      </c>
      <c r="R95" s="2">
        <v>0</v>
      </c>
      <c r="S95" s="2">
        <v>0</v>
      </c>
      <c r="T95" s="2">
        <v>0</v>
      </c>
      <c r="U95" s="2">
        <v>0</v>
      </c>
      <c r="V95" s="2">
        <v>0</v>
      </c>
      <c r="W95" s="2">
        <v>0</v>
      </c>
      <c r="X95" s="2">
        <v>0</v>
      </c>
      <c r="Y95" s="2">
        <v>20</v>
      </c>
      <c r="Z95" s="2">
        <v>0</v>
      </c>
      <c r="AA95" s="3" t="s">
        <v>0</v>
      </c>
      <c r="AF95" s="2">
        <v>0</v>
      </c>
      <c r="AG95">
        <v>0</v>
      </c>
    </row>
    <row r="96" spans="1:35" x14ac:dyDescent="0.25">
      <c r="M96" s="2">
        <v>383428</v>
      </c>
      <c r="N96" s="2">
        <v>685118</v>
      </c>
      <c r="O96" s="13">
        <v>5150</v>
      </c>
      <c r="P96" s="13">
        <v>5160</v>
      </c>
      <c r="Q96" s="2">
        <v>0</v>
      </c>
      <c r="R96" s="2">
        <v>0</v>
      </c>
      <c r="S96" s="2">
        <v>0</v>
      </c>
      <c r="T96" s="2">
        <v>0</v>
      </c>
      <c r="U96" s="2">
        <v>0</v>
      </c>
      <c r="V96" s="2">
        <v>0</v>
      </c>
      <c r="W96" s="2">
        <v>0</v>
      </c>
      <c r="X96" s="2">
        <v>0</v>
      </c>
      <c r="Y96" s="2">
        <v>10</v>
      </c>
      <c r="Z96" s="2">
        <v>0</v>
      </c>
      <c r="AA96" s="3" t="s">
        <v>0</v>
      </c>
      <c r="AF96" s="2">
        <v>0</v>
      </c>
      <c r="AG96">
        <v>0</v>
      </c>
    </row>
    <row r="97" spans="1:35" x14ac:dyDescent="0.25">
      <c r="M97" s="2"/>
      <c r="N97" s="2"/>
      <c r="O97" s="13"/>
      <c r="P97" s="13"/>
      <c r="Q97" s="2"/>
      <c r="R97" s="2"/>
      <c r="S97" s="2"/>
      <c r="T97" s="2"/>
      <c r="U97" s="2"/>
      <c r="V97" s="2"/>
      <c r="W97" s="2"/>
      <c r="X97" s="2"/>
      <c r="Y97" s="2"/>
      <c r="Z97" s="2"/>
      <c r="AA97" s="3" t="s">
        <v>0</v>
      </c>
      <c r="AG97">
        <f>SUM(AG86:AG96)</f>
        <v>118</v>
      </c>
      <c r="AH97">
        <f>118/170</f>
        <v>0.69411764705882351</v>
      </c>
    </row>
    <row r="101" spans="1:35" s="29" customFormat="1" x14ac:dyDescent="0.25">
      <c r="A101" s="22" t="s">
        <v>31</v>
      </c>
      <c r="B101" s="22" t="s">
        <v>2</v>
      </c>
      <c r="C101" s="22" t="s">
        <v>32</v>
      </c>
      <c r="D101" s="23">
        <v>43013107550000</v>
      </c>
      <c r="E101" s="24" t="s">
        <v>25</v>
      </c>
      <c r="F101" s="24" t="s">
        <v>5</v>
      </c>
      <c r="G101" s="24" t="s">
        <v>20</v>
      </c>
      <c r="H101" s="24">
        <v>8</v>
      </c>
      <c r="I101" s="24" t="s">
        <v>33</v>
      </c>
      <c r="J101" s="22">
        <v>4660</v>
      </c>
      <c r="K101" s="22">
        <v>5090</v>
      </c>
      <c r="L101" s="22">
        <v>5280</v>
      </c>
      <c r="M101" s="25">
        <v>388208</v>
      </c>
      <c r="N101" s="26">
        <v>631555</v>
      </c>
      <c r="O101" s="27">
        <v>5090</v>
      </c>
      <c r="P101" s="27">
        <v>5100</v>
      </c>
      <c r="Q101" s="26">
        <v>0.8</v>
      </c>
      <c r="R101" s="26">
        <v>1</v>
      </c>
      <c r="S101" s="26">
        <v>97.4</v>
      </c>
      <c r="T101" s="26">
        <v>0.8</v>
      </c>
      <c r="U101" s="26">
        <v>2</v>
      </c>
      <c r="V101" s="26">
        <v>2.4</v>
      </c>
      <c r="W101" s="26">
        <v>0</v>
      </c>
      <c r="X101" s="26">
        <v>1</v>
      </c>
      <c r="Y101" s="26">
        <v>10</v>
      </c>
      <c r="Z101" s="26">
        <v>20</v>
      </c>
      <c r="AA101" s="28" t="s">
        <v>0</v>
      </c>
      <c r="AF101" s="26">
        <v>2</v>
      </c>
      <c r="AG101" s="29">
        <v>20</v>
      </c>
      <c r="AI101" s="29" t="s">
        <v>121</v>
      </c>
    </row>
    <row r="102" spans="1:35" x14ac:dyDescent="0.25">
      <c r="M102" s="2">
        <v>388209</v>
      </c>
      <c r="N102" s="2">
        <v>631556</v>
      </c>
      <c r="O102" s="13">
        <v>5100</v>
      </c>
      <c r="P102" s="13">
        <v>5110</v>
      </c>
      <c r="Q102" s="2">
        <v>1.8</v>
      </c>
      <c r="R102" s="2">
        <v>1</v>
      </c>
      <c r="S102" s="2">
        <v>96.1</v>
      </c>
      <c r="T102" s="2">
        <v>1.1000000000000001</v>
      </c>
      <c r="U102" s="2">
        <v>4.7</v>
      </c>
      <c r="V102" s="2">
        <v>2.4</v>
      </c>
      <c r="W102" s="2">
        <v>0</v>
      </c>
      <c r="X102" s="2">
        <v>1</v>
      </c>
      <c r="Y102" s="2">
        <v>10</v>
      </c>
      <c r="Z102" s="2">
        <v>47</v>
      </c>
      <c r="AA102" s="3" t="s">
        <v>0</v>
      </c>
      <c r="AF102" s="2">
        <v>4.7</v>
      </c>
      <c r="AG102">
        <v>47</v>
      </c>
    </row>
    <row r="103" spans="1:35" x14ac:dyDescent="0.25">
      <c r="M103" s="2">
        <v>388210</v>
      </c>
      <c r="N103" s="2">
        <v>631557</v>
      </c>
      <c r="O103" s="13">
        <v>5110</v>
      </c>
      <c r="P103" s="13">
        <v>5120</v>
      </c>
      <c r="Q103" s="2">
        <v>2</v>
      </c>
      <c r="R103" s="2">
        <v>0.8</v>
      </c>
      <c r="S103" s="2">
        <v>95.7</v>
      </c>
      <c r="T103" s="2">
        <v>1.5</v>
      </c>
      <c r="U103" s="2">
        <v>5.2</v>
      </c>
      <c r="V103" s="2">
        <v>1.9</v>
      </c>
      <c r="W103" s="2">
        <v>0</v>
      </c>
      <c r="X103" s="2">
        <v>1</v>
      </c>
      <c r="Y103" s="2">
        <v>10</v>
      </c>
      <c r="Z103" s="2">
        <v>52</v>
      </c>
      <c r="AA103" s="3" t="s">
        <v>0</v>
      </c>
      <c r="AF103" s="2">
        <v>5.2</v>
      </c>
      <c r="AG103">
        <v>52</v>
      </c>
    </row>
    <row r="104" spans="1:35" x14ac:dyDescent="0.25">
      <c r="M104" s="2">
        <v>388211</v>
      </c>
      <c r="N104" s="2">
        <v>631558</v>
      </c>
      <c r="O104" s="13">
        <v>5120</v>
      </c>
      <c r="P104" s="13">
        <v>5130</v>
      </c>
      <c r="Q104" s="2">
        <v>1.6</v>
      </c>
      <c r="R104" s="2">
        <v>1</v>
      </c>
      <c r="S104" s="2">
        <v>96.4</v>
      </c>
      <c r="T104" s="2">
        <v>1</v>
      </c>
      <c r="U104" s="2">
        <v>4.2</v>
      </c>
      <c r="V104" s="2">
        <v>2.4</v>
      </c>
      <c r="W104" s="2">
        <v>0</v>
      </c>
      <c r="X104" s="2">
        <v>1</v>
      </c>
      <c r="Y104" s="2">
        <v>10</v>
      </c>
      <c r="Z104" s="2">
        <v>42</v>
      </c>
      <c r="AA104" s="3" t="s">
        <v>0</v>
      </c>
      <c r="AF104" s="2">
        <v>4.2</v>
      </c>
      <c r="AG104">
        <v>42</v>
      </c>
    </row>
    <row r="105" spans="1:35" x14ac:dyDescent="0.25">
      <c r="M105" s="2">
        <v>388212</v>
      </c>
      <c r="N105" s="2">
        <v>631559</v>
      </c>
      <c r="O105" s="13">
        <v>5130</v>
      </c>
      <c r="P105" s="13">
        <v>5140</v>
      </c>
      <c r="Q105" s="2">
        <v>2</v>
      </c>
      <c r="R105" s="2">
        <v>0.7</v>
      </c>
      <c r="S105" s="2">
        <v>96.3</v>
      </c>
      <c r="T105" s="2">
        <v>1</v>
      </c>
      <c r="U105" s="2">
        <v>5.0999999999999996</v>
      </c>
      <c r="V105" s="2">
        <v>1.8</v>
      </c>
      <c r="W105" s="2">
        <v>0</v>
      </c>
      <c r="X105" s="2">
        <v>1</v>
      </c>
      <c r="Y105" s="2">
        <v>10</v>
      </c>
      <c r="Z105" s="2">
        <v>51</v>
      </c>
      <c r="AA105" s="3" t="s">
        <v>0</v>
      </c>
      <c r="AF105" s="2">
        <v>5.0999999999999996</v>
      </c>
      <c r="AG105">
        <v>51</v>
      </c>
    </row>
    <row r="106" spans="1:35" x14ac:dyDescent="0.25">
      <c r="M106" s="2">
        <v>388213</v>
      </c>
      <c r="N106" s="2">
        <v>631560</v>
      </c>
      <c r="O106" s="13">
        <v>5140</v>
      </c>
      <c r="P106" s="13">
        <v>5150</v>
      </c>
      <c r="Q106" s="2">
        <v>1.1000000000000001</v>
      </c>
      <c r="R106" s="2">
        <v>0.3</v>
      </c>
      <c r="S106" s="2">
        <v>98.2</v>
      </c>
      <c r="T106" s="2">
        <v>0.4</v>
      </c>
      <c r="U106" s="2">
        <v>2.9</v>
      </c>
      <c r="V106" s="2">
        <v>0.6</v>
      </c>
      <c r="W106" s="2">
        <v>0</v>
      </c>
      <c r="X106" s="2">
        <v>1</v>
      </c>
      <c r="Y106" s="2">
        <v>10</v>
      </c>
      <c r="Z106" s="2">
        <v>29</v>
      </c>
      <c r="AA106" s="3" t="s">
        <v>0</v>
      </c>
      <c r="AF106" s="2">
        <v>2.9</v>
      </c>
      <c r="AG106">
        <v>29</v>
      </c>
    </row>
    <row r="107" spans="1:35" x14ac:dyDescent="0.25">
      <c r="M107" s="2">
        <v>388214</v>
      </c>
      <c r="N107" s="2">
        <v>631561</v>
      </c>
      <c r="O107" s="13">
        <v>5150</v>
      </c>
      <c r="P107" s="13">
        <v>5170</v>
      </c>
      <c r="Q107" s="2">
        <v>0</v>
      </c>
      <c r="R107" s="2">
        <v>0</v>
      </c>
      <c r="S107" s="2">
        <v>0</v>
      </c>
      <c r="T107" s="2">
        <v>0</v>
      </c>
      <c r="U107" s="2">
        <v>2</v>
      </c>
      <c r="V107" s="2">
        <v>0</v>
      </c>
      <c r="W107" s="2">
        <v>0</v>
      </c>
      <c r="X107" s="2">
        <v>0</v>
      </c>
      <c r="Y107" s="2">
        <v>20</v>
      </c>
      <c r="Z107" s="2">
        <v>40</v>
      </c>
      <c r="AA107" s="3" t="s">
        <v>0</v>
      </c>
      <c r="AF107" s="2">
        <v>2</v>
      </c>
      <c r="AG107">
        <v>40</v>
      </c>
    </row>
    <row r="108" spans="1:35" x14ac:dyDescent="0.25">
      <c r="M108" s="2">
        <v>388215</v>
      </c>
      <c r="N108" s="2">
        <v>631563</v>
      </c>
      <c r="O108" s="13">
        <v>5170</v>
      </c>
      <c r="P108" s="13">
        <v>5200</v>
      </c>
      <c r="Q108" s="2">
        <v>0</v>
      </c>
      <c r="R108" s="2">
        <v>0</v>
      </c>
      <c r="S108" s="2">
        <v>0</v>
      </c>
      <c r="T108" s="2">
        <v>0</v>
      </c>
      <c r="U108" s="2">
        <v>0</v>
      </c>
      <c r="V108" s="2">
        <v>0</v>
      </c>
      <c r="W108" s="2">
        <v>0</v>
      </c>
      <c r="X108" s="2">
        <v>0</v>
      </c>
      <c r="Y108" s="2">
        <v>30</v>
      </c>
      <c r="Z108" s="2">
        <v>0</v>
      </c>
      <c r="AA108" s="3" t="s">
        <v>0</v>
      </c>
      <c r="AF108" s="2">
        <v>0</v>
      </c>
      <c r="AG108">
        <v>0</v>
      </c>
    </row>
    <row r="109" spans="1:35" x14ac:dyDescent="0.25">
      <c r="M109" s="2">
        <v>388216</v>
      </c>
      <c r="N109" s="2">
        <v>631566</v>
      </c>
      <c r="O109" s="13">
        <v>5200</v>
      </c>
      <c r="P109" s="13">
        <v>5210</v>
      </c>
      <c r="Q109" s="2">
        <v>0</v>
      </c>
      <c r="R109" s="2">
        <v>0</v>
      </c>
      <c r="S109" s="2">
        <v>0</v>
      </c>
      <c r="T109" s="2">
        <v>0</v>
      </c>
      <c r="U109" s="2">
        <v>0</v>
      </c>
      <c r="V109" s="2">
        <v>0</v>
      </c>
      <c r="W109" s="2">
        <v>0</v>
      </c>
      <c r="X109" s="2">
        <v>0</v>
      </c>
      <c r="Y109" s="2">
        <v>10</v>
      </c>
      <c r="Z109" s="2">
        <v>0</v>
      </c>
      <c r="AA109" s="3" t="s">
        <v>0</v>
      </c>
      <c r="AF109" s="2">
        <v>0</v>
      </c>
      <c r="AG109">
        <v>0</v>
      </c>
    </row>
    <row r="110" spans="1:35" x14ac:dyDescent="0.25">
      <c r="M110" s="2">
        <v>388217</v>
      </c>
      <c r="N110" s="2">
        <v>631567</v>
      </c>
      <c r="O110" s="13">
        <v>5210</v>
      </c>
      <c r="P110" s="13">
        <v>5240</v>
      </c>
      <c r="Q110" s="2">
        <v>0</v>
      </c>
      <c r="R110" s="2">
        <v>0</v>
      </c>
      <c r="S110" s="2">
        <v>0</v>
      </c>
      <c r="T110" s="2">
        <v>0</v>
      </c>
      <c r="U110" s="2">
        <v>0.5</v>
      </c>
      <c r="V110" s="2">
        <v>0</v>
      </c>
      <c r="W110" s="2">
        <v>0</v>
      </c>
      <c r="X110" s="2">
        <v>0</v>
      </c>
      <c r="Y110" s="2">
        <v>30</v>
      </c>
      <c r="Z110" s="2">
        <v>15</v>
      </c>
      <c r="AA110" s="3" t="s">
        <v>0</v>
      </c>
      <c r="AF110" s="2">
        <v>0.5</v>
      </c>
      <c r="AG110">
        <v>15</v>
      </c>
    </row>
    <row r="111" spans="1:35" x14ac:dyDescent="0.25">
      <c r="M111" s="2">
        <v>388218</v>
      </c>
      <c r="N111" s="2">
        <v>631570</v>
      </c>
      <c r="O111" s="13">
        <v>5240</v>
      </c>
      <c r="P111" s="13">
        <v>5260</v>
      </c>
      <c r="Q111" s="2">
        <v>0</v>
      </c>
      <c r="R111" s="2">
        <v>0</v>
      </c>
      <c r="S111" s="2">
        <v>0</v>
      </c>
      <c r="T111" s="2">
        <v>0</v>
      </c>
      <c r="U111" s="2">
        <v>2</v>
      </c>
      <c r="V111" s="2">
        <v>0</v>
      </c>
      <c r="W111" s="2">
        <v>0</v>
      </c>
      <c r="X111" s="2">
        <v>0</v>
      </c>
      <c r="Y111" s="2">
        <v>20</v>
      </c>
      <c r="Z111" s="2">
        <v>40</v>
      </c>
      <c r="AA111" s="3" t="s">
        <v>0</v>
      </c>
      <c r="AF111" s="2">
        <v>2</v>
      </c>
      <c r="AG111">
        <v>40</v>
      </c>
    </row>
    <row r="112" spans="1:35" x14ac:dyDescent="0.25">
      <c r="M112" s="2">
        <v>388219</v>
      </c>
      <c r="N112" s="2">
        <v>631572</v>
      </c>
      <c r="O112" s="13">
        <v>5260</v>
      </c>
      <c r="P112" s="13">
        <v>5270</v>
      </c>
      <c r="Q112" s="2">
        <v>0</v>
      </c>
      <c r="R112" s="2">
        <v>0</v>
      </c>
      <c r="S112" s="2">
        <v>0</v>
      </c>
      <c r="T112" s="2">
        <v>0</v>
      </c>
      <c r="U112" s="2">
        <v>0.5</v>
      </c>
      <c r="V112" s="2">
        <v>0</v>
      </c>
      <c r="W112" s="2">
        <v>0</v>
      </c>
      <c r="X112" s="2">
        <v>0</v>
      </c>
      <c r="Y112" s="2">
        <v>10</v>
      </c>
      <c r="Z112" s="2">
        <v>5</v>
      </c>
      <c r="AA112" s="3" t="s">
        <v>0</v>
      </c>
      <c r="AF112" s="2">
        <v>0.5</v>
      </c>
      <c r="AG112">
        <v>5</v>
      </c>
    </row>
    <row r="113" spans="1:35" x14ac:dyDescent="0.25">
      <c r="M113" s="2">
        <v>388220</v>
      </c>
      <c r="N113" s="2">
        <v>631573</v>
      </c>
      <c r="O113" s="13">
        <v>5270</v>
      </c>
      <c r="P113" s="13">
        <v>5290</v>
      </c>
      <c r="Q113" s="2">
        <v>0</v>
      </c>
      <c r="R113" s="2">
        <v>0</v>
      </c>
      <c r="S113" s="2">
        <v>0</v>
      </c>
      <c r="T113" s="2">
        <v>0</v>
      </c>
      <c r="U113" s="2">
        <v>2</v>
      </c>
      <c r="V113" s="2">
        <v>0</v>
      </c>
      <c r="W113" s="2">
        <v>0</v>
      </c>
      <c r="X113" s="2">
        <v>0</v>
      </c>
      <c r="Y113" s="2">
        <v>20</v>
      </c>
      <c r="Z113" s="2">
        <v>40</v>
      </c>
      <c r="AA113" s="3" t="s">
        <v>0</v>
      </c>
      <c r="AF113" s="2">
        <v>2</v>
      </c>
      <c r="AG113">
        <v>40</v>
      </c>
    </row>
    <row r="114" spans="1:35" x14ac:dyDescent="0.25">
      <c r="M114" s="2"/>
      <c r="N114" s="2"/>
      <c r="O114" s="13"/>
      <c r="P114" s="13"/>
      <c r="Q114" s="2"/>
      <c r="R114" s="2"/>
      <c r="S114" s="2"/>
      <c r="T114" s="2"/>
      <c r="U114" s="2"/>
      <c r="V114" s="2"/>
      <c r="W114" s="2"/>
      <c r="X114" s="2"/>
      <c r="Y114" s="2"/>
      <c r="Z114" s="2"/>
      <c r="AA114" s="3" t="s">
        <v>0</v>
      </c>
      <c r="AG114">
        <f>SUM(AG101:AG113)</f>
        <v>381</v>
      </c>
      <c r="AH114">
        <f>381/200</f>
        <v>1.905</v>
      </c>
    </row>
    <row r="118" spans="1:35" s="29" customFormat="1" x14ac:dyDescent="0.25">
      <c r="A118" s="22" t="s">
        <v>34</v>
      </c>
      <c r="B118" s="30" t="s">
        <v>2</v>
      </c>
      <c r="C118" s="30" t="s">
        <v>35</v>
      </c>
      <c r="D118" s="31">
        <v>43013107560000</v>
      </c>
      <c r="E118" s="32" t="s">
        <v>25</v>
      </c>
      <c r="F118" s="32" t="s">
        <v>5</v>
      </c>
      <c r="G118" s="32" t="s">
        <v>30</v>
      </c>
      <c r="H118" s="32">
        <v>16</v>
      </c>
      <c r="I118" s="32" t="s">
        <v>36</v>
      </c>
      <c r="J118" s="22">
        <v>4750</v>
      </c>
      <c r="K118" s="22">
        <v>5220</v>
      </c>
      <c r="L118" s="22">
        <v>5470</v>
      </c>
      <c r="M118" s="25">
        <v>388930</v>
      </c>
      <c r="N118" s="26">
        <v>639447</v>
      </c>
      <c r="O118" s="27">
        <v>5220</v>
      </c>
      <c r="P118" s="27">
        <v>5230</v>
      </c>
      <c r="Q118" s="26">
        <v>0.7</v>
      </c>
      <c r="R118" s="26">
        <v>2.1</v>
      </c>
      <c r="S118" s="26">
        <v>96.8</v>
      </c>
      <c r="T118" s="26">
        <v>0.4</v>
      </c>
      <c r="U118" s="26">
        <v>1.8</v>
      </c>
      <c r="V118" s="26">
        <v>5</v>
      </c>
      <c r="W118" s="26">
        <v>0</v>
      </c>
      <c r="X118" s="26">
        <v>1</v>
      </c>
      <c r="Y118" s="26">
        <v>10</v>
      </c>
      <c r="Z118" s="26">
        <v>18</v>
      </c>
      <c r="AA118" s="28" t="s">
        <v>0</v>
      </c>
      <c r="AF118" s="26">
        <v>1.8</v>
      </c>
      <c r="AG118" s="29">
        <v>18</v>
      </c>
      <c r="AI118" s="29" t="s">
        <v>121</v>
      </c>
    </row>
    <row r="119" spans="1:35" x14ac:dyDescent="0.25">
      <c r="M119" s="2">
        <v>388931</v>
      </c>
      <c r="N119" s="2">
        <v>639448</v>
      </c>
      <c r="O119" s="13">
        <v>5230</v>
      </c>
      <c r="P119" s="13">
        <v>5240</v>
      </c>
      <c r="Q119" s="2">
        <v>2.5</v>
      </c>
      <c r="R119" s="2">
        <v>2.2999999999999998</v>
      </c>
      <c r="S119" s="2">
        <v>95</v>
      </c>
      <c r="T119" s="2">
        <v>0.2</v>
      </c>
      <c r="U119" s="2">
        <v>6.8</v>
      </c>
      <c r="V119" s="2">
        <v>5.4</v>
      </c>
      <c r="W119" s="2">
        <v>0.88</v>
      </c>
      <c r="X119" s="2">
        <v>1</v>
      </c>
      <c r="Y119" s="2">
        <v>10</v>
      </c>
      <c r="Z119" s="2">
        <v>68</v>
      </c>
      <c r="AA119" s="3" t="s">
        <v>0</v>
      </c>
      <c r="AF119" s="2">
        <v>6.8</v>
      </c>
      <c r="AG119">
        <v>68</v>
      </c>
    </row>
    <row r="120" spans="1:35" x14ac:dyDescent="0.25">
      <c r="M120" s="2">
        <v>388932</v>
      </c>
      <c r="N120" s="2">
        <v>639449</v>
      </c>
      <c r="O120" s="13">
        <v>5240</v>
      </c>
      <c r="P120" s="13">
        <v>5250</v>
      </c>
      <c r="Q120" s="2">
        <v>1.4</v>
      </c>
      <c r="R120" s="2">
        <v>2</v>
      </c>
      <c r="S120" s="2">
        <v>96.2</v>
      </c>
      <c r="T120" s="2">
        <v>0.4</v>
      </c>
      <c r="U120" s="2">
        <v>3.6</v>
      </c>
      <c r="V120" s="2">
        <v>4.8</v>
      </c>
      <c r="W120" s="2">
        <v>0</v>
      </c>
      <c r="X120" s="2">
        <v>1</v>
      </c>
      <c r="Y120" s="2">
        <v>10</v>
      </c>
      <c r="Z120" s="2">
        <v>36</v>
      </c>
      <c r="AA120" s="3" t="s">
        <v>0</v>
      </c>
      <c r="AF120" s="2">
        <v>3.6</v>
      </c>
      <c r="AG120">
        <v>36</v>
      </c>
    </row>
    <row r="121" spans="1:35" x14ac:dyDescent="0.25">
      <c r="M121" s="2">
        <v>388933</v>
      </c>
      <c r="N121" s="2">
        <v>639450</v>
      </c>
      <c r="O121" s="13">
        <v>5250</v>
      </c>
      <c r="P121" s="13">
        <v>5260</v>
      </c>
      <c r="Q121" s="2">
        <v>1.4</v>
      </c>
      <c r="R121" s="2">
        <v>1.6</v>
      </c>
      <c r="S121" s="2">
        <v>96.3</v>
      </c>
      <c r="T121" s="2">
        <v>0.7</v>
      </c>
      <c r="U121" s="2">
        <v>3.5</v>
      </c>
      <c r="V121" s="2">
        <v>4</v>
      </c>
      <c r="W121" s="2">
        <v>0</v>
      </c>
      <c r="X121" s="2">
        <v>1</v>
      </c>
      <c r="Y121" s="2">
        <v>10</v>
      </c>
      <c r="Z121" s="2">
        <v>35</v>
      </c>
      <c r="AA121" s="3" t="s">
        <v>0</v>
      </c>
      <c r="AF121" s="2">
        <v>3.5</v>
      </c>
      <c r="AG121">
        <v>35</v>
      </c>
    </row>
    <row r="122" spans="1:35" x14ac:dyDescent="0.25">
      <c r="M122" s="2">
        <v>388934</v>
      </c>
      <c r="N122" s="2">
        <v>639451</v>
      </c>
      <c r="O122" s="13">
        <v>5260</v>
      </c>
      <c r="P122" s="13">
        <v>5270</v>
      </c>
      <c r="Q122" s="2">
        <v>1.2</v>
      </c>
      <c r="R122" s="2">
        <v>1.3</v>
      </c>
      <c r="S122" s="2">
        <v>96.9</v>
      </c>
      <c r="T122" s="2">
        <v>0.6</v>
      </c>
      <c r="U122" s="2">
        <v>3.1</v>
      </c>
      <c r="V122" s="2">
        <v>3.2</v>
      </c>
      <c r="W122" s="2">
        <v>0</v>
      </c>
      <c r="X122" s="2">
        <v>1</v>
      </c>
      <c r="Y122" s="2">
        <v>10</v>
      </c>
      <c r="Z122" s="2">
        <v>31</v>
      </c>
      <c r="AA122" s="3" t="s">
        <v>0</v>
      </c>
      <c r="AF122" s="2">
        <v>3.1</v>
      </c>
      <c r="AG122">
        <v>31</v>
      </c>
    </row>
    <row r="123" spans="1:35" x14ac:dyDescent="0.25">
      <c r="M123" s="2">
        <v>388935</v>
      </c>
      <c r="N123" s="2">
        <v>639452</v>
      </c>
      <c r="O123" s="13">
        <v>5270</v>
      </c>
      <c r="P123" s="13">
        <v>5280</v>
      </c>
      <c r="Q123" s="2">
        <v>1</v>
      </c>
      <c r="R123" s="2">
        <v>1.8</v>
      </c>
      <c r="S123" s="2">
        <v>96.8</v>
      </c>
      <c r="T123" s="2">
        <v>0.4</v>
      </c>
      <c r="U123" s="2">
        <v>2.6</v>
      </c>
      <c r="V123" s="2">
        <v>4.3</v>
      </c>
      <c r="W123" s="2">
        <v>0</v>
      </c>
      <c r="X123" s="2">
        <v>1</v>
      </c>
      <c r="Y123" s="2">
        <v>10</v>
      </c>
      <c r="Z123" s="2">
        <v>26</v>
      </c>
      <c r="AA123" s="3" t="s">
        <v>0</v>
      </c>
      <c r="AF123" s="2">
        <v>2.6</v>
      </c>
      <c r="AG123">
        <v>26</v>
      </c>
    </row>
    <row r="124" spans="1:35" x14ac:dyDescent="0.25">
      <c r="M124" s="2">
        <v>388936</v>
      </c>
      <c r="N124" s="2">
        <v>639453</v>
      </c>
      <c r="O124" s="13">
        <v>5280</v>
      </c>
      <c r="P124" s="13">
        <v>5290</v>
      </c>
      <c r="Q124" s="2">
        <v>0.9</v>
      </c>
      <c r="R124" s="2">
        <v>1.9</v>
      </c>
      <c r="S124" s="2">
        <v>96.3</v>
      </c>
      <c r="T124" s="2">
        <v>0.9</v>
      </c>
      <c r="U124" s="2">
        <v>2.4</v>
      </c>
      <c r="V124" s="2">
        <v>4.5999999999999996</v>
      </c>
      <c r="W124" s="2">
        <v>0</v>
      </c>
      <c r="X124" s="2">
        <v>1</v>
      </c>
      <c r="Y124" s="2">
        <v>10</v>
      </c>
      <c r="Z124" s="2">
        <v>24</v>
      </c>
      <c r="AA124" s="3" t="s">
        <v>0</v>
      </c>
      <c r="AF124" s="2">
        <v>2.4</v>
      </c>
      <c r="AG124">
        <v>24</v>
      </c>
    </row>
    <row r="125" spans="1:35" x14ac:dyDescent="0.25">
      <c r="M125" s="2">
        <v>388937</v>
      </c>
      <c r="N125" s="2">
        <v>639454</v>
      </c>
      <c r="O125" s="13">
        <v>5290</v>
      </c>
      <c r="P125" s="13">
        <v>5300</v>
      </c>
      <c r="Q125" s="2">
        <v>0</v>
      </c>
      <c r="R125" s="2">
        <v>0</v>
      </c>
      <c r="S125" s="2">
        <v>0</v>
      </c>
      <c r="T125" s="2">
        <v>0</v>
      </c>
      <c r="U125" s="2">
        <v>0</v>
      </c>
      <c r="V125" s="2">
        <v>0</v>
      </c>
      <c r="W125" s="2">
        <v>0</v>
      </c>
      <c r="X125" s="2">
        <v>0</v>
      </c>
      <c r="Y125" s="2">
        <v>10</v>
      </c>
      <c r="Z125" s="2">
        <v>0</v>
      </c>
      <c r="AA125" s="3" t="s">
        <v>0</v>
      </c>
      <c r="AF125" s="2">
        <v>0</v>
      </c>
      <c r="AG125">
        <v>0</v>
      </c>
    </row>
    <row r="126" spans="1:35" x14ac:dyDescent="0.25">
      <c r="M126" s="2">
        <v>388938</v>
      </c>
      <c r="N126" s="2">
        <v>639455</v>
      </c>
      <c r="O126" s="13">
        <v>5300</v>
      </c>
      <c r="P126" s="13">
        <v>5320</v>
      </c>
      <c r="Q126" s="2">
        <v>0</v>
      </c>
      <c r="R126" s="2">
        <v>0</v>
      </c>
      <c r="S126" s="2">
        <v>0</v>
      </c>
      <c r="T126" s="2">
        <v>0</v>
      </c>
      <c r="U126" s="2">
        <v>2</v>
      </c>
      <c r="V126" s="2">
        <v>0</v>
      </c>
      <c r="W126" s="2">
        <v>0</v>
      </c>
      <c r="X126" s="2">
        <v>0</v>
      </c>
      <c r="Y126" s="2">
        <v>20</v>
      </c>
      <c r="Z126" s="2">
        <v>40</v>
      </c>
      <c r="AA126" s="3" t="s">
        <v>0</v>
      </c>
      <c r="AF126" s="2">
        <v>2</v>
      </c>
      <c r="AG126">
        <v>40</v>
      </c>
    </row>
    <row r="127" spans="1:35" x14ac:dyDescent="0.25">
      <c r="M127" s="2">
        <v>388939</v>
      </c>
      <c r="N127" s="2">
        <v>639457</v>
      </c>
      <c r="O127" s="13">
        <v>5320</v>
      </c>
      <c r="P127" s="13">
        <v>5330</v>
      </c>
      <c r="Q127" s="2">
        <v>0</v>
      </c>
      <c r="R127" s="2">
        <v>0</v>
      </c>
      <c r="S127" s="2">
        <v>0</v>
      </c>
      <c r="T127" s="2">
        <v>0</v>
      </c>
      <c r="U127" s="2">
        <v>0</v>
      </c>
      <c r="V127" s="2">
        <v>0</v>
      </c>
      <c r="W127" s="2">
        <v>0</v>
      </c>
      <c r="X127" s="2">
        <v>0</v>
      </c>
      <c r="Y127" s="2">
        <v>10</v>
      </c>
      <c r="Z127" s="2">
        <v>0</v>
      </c>
      <c r="AA127" s="3" t="s">
        <v>0</v>
      </c>
      <c r="AF127" s="2">
        <v>0</v>
      </c>
      <c r="AG127">
        <v>0</v>
      </c>
    </row>
    <row r="128" spans="1:35" x14ac:dyDescent="0.25">
      <c r="M128" s="2">
        <v>388940</v>
      </c>
      <c r="N128" s="2">
        <v>639458</v>
      </c>
      <c r="O128" s="13">
        <v>5330</v>
      </c>
      <c r="P128" s="13">
        <v>5350</v>
      </c>
      <c r="Q128" s="2">
        <v>0</v>
      </c>
      <c r="R128" s="2">
        <v>0</v>
      </c>
      <c r="S128" s="2">
        <v>0</v>
      </c>
      <c r="T128" s="2">
        <v>0</v>
      </c>
      <c r="U128" s="2">
        <v>2</v>
      </c>
      <c r="V128" s="2">
        <v>0</v>
      </c>
      <c r="W128" s="2">
        <v>0</v>
      </c>
      <c r="X128" s="2">
        <v>0</v>
      </c>
      <c r="Y128" s="2">
        <v>20</v>
      </c>
      <c r="Z128" s="2">
        <v>40</v>
      </c>
      <c r="AA128" s="3" t="s">
        <v>0</v>
      </c>
      <c r="AF128" s="2">
        <v>2</v>
      </c>
      <c r="AG128">
        <v>40</v>
      </c>
    </row>
    <row r="129" spans="1:35" x14ac:dyDescent="0.25">
      <c r="M129" s="2">
        <v>388941</v>
      </c>
      <c r="N129" s="2">
        <v>639460</v>
      </c>
      <c r="O129" s="13">
        <v>5350</v>
      </c>
      <c r="P129" s="13">
        <v>5360</v>
      </c>
      <c r="Q129" s="2">
        <v>0.4</v>
      </c>
      <c r="R129" s="2">
        <v>1.6</v>
      </c>
      <c r="S129" s="2">
        <v>97.2</v>
      </c>
      <c r="T129" s="2">
        <v>0.8</v>
      </c>
      <c r="U129" s="2">
        <v>1.2</v>
      </c>
      <c r="V129" s="2">
        <v>3.8</v>
      </c>
      <c r="W129" s="2">
        <v>0</v>
      </c>
      <c r="X129" s="2">
        <v>1</v>
      </c>
      <c r="Y129" s="2">
        <v>10</v>
      </c>
      <c r="Z129" s="2">
        <v>12</v>
      </c>
      <c r="AA129" s="3" t="s">
        <v>0</v>
      </c>
      <c r="AF129" s="2">
        <v>1.2</v>
      </c>
      <c r="AG129">
        <v>12</v>
      </c>
    </row>
    <row r="130" spans="1:35" x14ac:dyDescent="0.25">
      <c r="M130" s="2">
        <v>388942</v>
      </c>
      <c r="N130" s="2">
        <v>639461</v>
      </c>
      <c r="O130" s="13">
        <v>5360</v>
      </c>
      <c r="P130" s="13">
        <v>5370</v>
      </c>
      <c r="Q130" s="2">
        <v>1.2</v>
      </c>
      <c r="R130" s="2">
        <v>1.8</v>
      </c>
      <c r="S130" s="2">
        <v>96.2</v>
      </c>
      <c r="T130" s="2">
        <v>0.8</v>
      </c>
      <c r="U130" s="2">
        <v>3.3</v>
      </c>
      <c r="V130" s="2">
        <v>4.3</v>
      </c>
      <c r="W130" s="2">
        <v>0</v>
      </c>
      <c r="X130" s="2">
        <v>1</v>
      </c>
      <c r="Y130" s="2">
        <v>10</v>
      </c>
      <c r="Z130" s="2">
        <v>33</v>
      </c>
      <c r="AA130" s="3" t="s">
        <v>0</v>
      </c>
      <c r="AF130" s="2">
        <v>3.3</v>
      </c>
      <c r="AG130">
        <v>33</v>
      </c>
    </row>
    <row r="131" spans="1:35" x14ac:dyDescent="0.25">
      <c r="M131" s="2">
        <v>388943</v>
      </c>
      <c r="N131" s="2">
        <v>639462</v>
      </c>
      <c r="O131" s="13">
        <v>5370</v>
      </c>
      <c r="P131" s="13">
        <v>5380</v>
      </c>
      <c r="Q131" s="2">
        <v>1.2</v>
      </c>
      <c r="R131" s="2">
        <v>1.7</v>
      </c>
      <c r="S131" s="2">
        <v>96.3</v>
      </c>
      <c r="T131" s="2">
        <v>0.8</v>
      </c>
      <c r="U131" s="2">
        <v>3.2</v>
      </c>
      <c r="V131" s="2">
        <v>4.0999999999999996</v>
      </c>
      <c r="W131" s="2">
        <v>0</v>
      </c>
      <c r="X131" s="2">
        <v>1</v>
      </c>
      <c r="Y131" s="2">
        <v>10</v>
      </c>
      <c r="Z131" s="2">
        <v>32</v>
      </c>
      <c r="AA131" s="3" t="s">
        <v>0</v>
      </c>
      <c r="AF131" s="2">
        <v>3.2</v>
      </c>
      <c r="AG131">
        <v>32</v>
      </c>
    </row>
    <row r="132" spans="1:35" x14ac:dyDescent="0.25">
      <c r="M132" s="2">
        <v>388944</v>
      </c>
      <c r="N132" s="2">
        <v>639463</v>
      </c>
      <c r="O132" s="13">
        <v>5380</v>
      </c>
      <c r="P132" s="13">
        <v>5420</v>
      </c>
      <c r="Q132" s="2">
        <v>0</v>
      </c>
      <c r="R132" s="2">
        <v>0</v>
      </c>
      <c r="S132" s="2">
        <v>0</v>
      </c>
      <c r="T132" s="2">
        <v>0</v>
      </c>
      <c r="U132" s="2">
        <v>2</v>
      </c>
      <c r="V132" s="2">
        <v>0</v>
      </c>
      <c r="W132" s="2">
        <v>0</v>
      </c>
      <c r="X132" s="2">
        <v>0</v>
      </c>
      <c r="Y132" s="2">
        <v>40</v>
      </c>
      <c r="Z132" s="2">
        <v>80</v>
      </c>
      <c r="AA132" s="3" t="s">
        <v>0</v>
      </c>
      <c r="AF132" s="2">
        <v>2</v>
      </c>
      <c r="AG132">
        <v>80</v>
      </c>
    </row>
    <row r="133" spans="1:35" x14ac:dyDescent="0.25">
      <c r="M133" s="2">
        <v>388945</v>
      </c>
      <c r="N133" s="2">
        <v>639467</v>
      </c>
      <c r="O133" s="13">
        <v>5420</v>
      </c>
      <c r="P133" s="13">
        <v>5430</v>
      </c>
      <c r="Q133" s="2">
        <v>0</v>
      </c>
      <c r="R133" s="2">
        <v>0</v>
      </c>
      <c r="S133" s="2">
        <v>0</v>
      </c>
      <c r="T133" s="2">
        <v>0</v>
      </c>
      <c r="U133" s="2">
        <v>0</v>
      </c>
      <c r="V133" s="2">
        <v>0</v>
      </c>
      <c r="W133" s="2">
        <v>0</v>
      </c>
      <c r="X133" s="2">
        <v>0</v>
      </c>
      <c r="Y133" s="2">
        <v>10</v>
      </c>
      <c r="Z133" s="2">
        <v>0</v>
      </c>
      <c r="AA133" s="3" t="s">
        <v>0</v>
      </c>
      <c r="AF133" s="2">
        <v>0</v>
      </c>
      <c r="AG133">
        <v>0</v>
      </c>
    </row>
    <row r="134" spans="1:35" x14ac:dyDescent="0.25">
      <c r="M134" s="2">
        <v>388946</v>
      </c>
      <c r="N134" s="2">
        <v>639468</v>
      </c>
      <c r="O134" s="13">
        <v>5430</v>
      </c>
      <c r="P134" s="13">
        <v>5440</v>
      </c>
      <c r="Q134" s="2">
        <v>0</v>
      </c>
      <c r="R134" s="2">
        <v>0</v>
      </c>
      <c r="S134" s="2">
        <v>0</v>
      </c>
      <c r="T134" s="2">
        <v>0</v>
      </c>
      <c r="U134" s="2">
        <v>0.5</v>
      </c>
      <c r="V134" s="2">
        <v>0</v>
      </c>
      <c r="W134" s="2">
        <v>0</v>
      </c>
      <c r="X134" s="2">
        <v>0</v>
      </c>
      <c r="Y134" s="2">
        <v>10</v>
      </c>
      <c r="Z134" s="2">
        <v>5</v>
      </c>
      <c r="AA134" s="3" t="s">
        <v>0</v>
      </c>
      <c r="AF134" s="2">
        <v>0.5</v>
      </c>
      <c r="AG134">
        <v>5</v>
      </c>
    </row>
    <row r="135" spans="1:35" x14ac:dyDescent="0.25">
      <c r="M135" s="2">
        <v>388947</v>
      </c>
      <c r="N135" s="2">
        <v>639469</v>
      </c>
      <c r="O135" s="13">
        <v>5440</v>
      </c>
      <c r="P135" s="13">
        <v>5450</v>
      </c>
      <c r="Q135" s="2">
        <v>0</v>
      </c>
      <c r="R135" s="2">
        <v>0</v>
      </c>
      <c r="S135" s="2">
        <v>0</v>
      </c>
      <c r="T135" s="2">
        <v>0</v>
      </c>
      <c r="U135" s="2">
        <v>2</v>
      </c>
      <c r="V135" s="2">
        <v>0</v>
      </c>
      <c r="W135" s="2">
        <v>0</v>
      </c>
      <c r="X135" s="2">
        <v>0</v>
      </c>
      <c r="Y135" s="2">
        <v>10</v>
      </c>
      <c r="Z135" s="2">
        <v>20</v>
      </c>
      <c r="AA135" s="3" t="s">
        <v>0</v>
      </c>
      <c r="AF135" s="2">
        <v>2</v>
      </c>
      <c r="AG135">
        <v>20</v>
      </c>
    </row>
    <row r="136" spans="1:35" x14ac:dyDescent="0.25">
      <c r="M136" s="2">
        <v>388948</v>
      </c>
      <c r="N136" s="2">
        <v>639470</v>
      </c>
      <c r="O136" s="13">
        <v>5450</v>
      </c>
      <c r="P136" s="13">
        <v>5460</v>
      </c>
      <c r="Q136" s="2">
        <v>0</v>
      </c>
      <c r="R136" s="2">
        <v>0</v>
      </c>
      <c r="S136" s="2">
        <v>0</v>
      </c>
      <c r="T136" s="2">
        <v>0</v>
      </c>
      <c r="U136" s="2">
        <v>0.5</v>
      </c>
      <c r="V136" s="2">
        <v>0</v>
      </c>
      <c r="W136" s="2">
        <v>0</v>
      </c>
      <c r="X136" s="2">
        <v>0</v>
      </c>
      <c r="Y136" s="2">
        <v>10</v>
      </c>
      <c r="Z136" s="2">
        <v>5</v>
      </c>
      <c r="AA136" s="3" t="s">
        <v>0</v>
      </c>
      <c r="AF136" s="2">
        <v>0.5</v>
      </c>
      <c r="AG136">
        <v>5</v>
      </c>
    </row>
    <row r="137" spans="1:35" x14ac:dyDescent="0.25">
      <c r="M137" s="2">
        <v>388949</v>
      </c>
      <c r="N137" s="2">
        <v>639471</v>
      </c>
      <c r="O137" s="13">
        <v>5460</v>
      </c>
      <c r="P137" s="13">
        <v>5470</v>
      </c>
      <c r="Q137" s="2">
        <v>0</v>
      </c>
      <c r="R137" s="2">
        <v>0</v>
      </c>
      <c r="S137" s="2">
        <v>0</v>
      </c>
      <c r="T137" s="2">
        <v>0</v>
      </c>
      <c r="U137" s="2">
        <v>2</v>
      </c>
      <c r="V137" s="2">
        <v>0</v>
      </c>
      <c r="W137" s="2">
        <v>0</v>
      </c>
      <c r="X137" s="2">
        <v>0</v>
      </c>
      <c r="Y137" s="2">
        <v>10</v>
      </c>
      <c r="Z137" s="2">
        <v>20</v>
      </c>
      <c r="AA137" s="3" t="s">
        <v>0</v>
      </c>
      <c r="AF137" s="2">
        <v>2</v>
      </c>
      <c r="AG137">
        <v>20</v>
      </c>
    </row>
    <row r="138" spans="1:35" x14ac:dyDescent="0.25">
      <c r="M138" s="2"/>
      <c r="N138" s="2"/>
      <c r="O138" s="13"/>
      <c r="P138" s="13"/>
      <c r="Q138" s="2"/>
      <c r="R138" s="2"/>
      <c r="S138" s="2"/>
      <c r="T138" s="2"/>
      <c r="U138" s="2"/>
      <c r="V138" s="2"/>
      <c r="W138" s="2"/>
      <c r="X138" s="2"/>
      <c r="Y138" s="2"/>
      <c r="Z138" s="2"/>
      <c r="AA138" s="3" t="s">
        <v>0</v>
      </c>
      <c r="AG138">
        <f>SUM(AG118:AG137)</f>
        <v>525</v>
      </c>
      <c r="AH138">
        <f>525/250</f>
        <v>2.1</v>
      </c>
    </row>
    <row r="142" spans="1:35" s="29" customFormat="1" x14ac:dyDescent="0.25">
      <c r="A142" s="22" t="s">
        <v>37</v>
      </c>
      <c r="B142" s="37" t="s">
        <v>38</v>
      </c>
      <c r="C142" s="37" t="s">
        <v>39</v>
      </c>
      <c r="D142" s="36">
        <v>43047150560000</v>
      </c>
      <c r="E142" s="35" t="s">
        <v>4</v>
      </c>
      <c r="F142" s="35" t="s">
        <v>40</v>
      </c>
      <c r="G142" s="35" t="s">
        <v>41</v>
      </c>
      <c r="H142" s="36">
        <v>15</v>
      </c>
      <c r="I142" s="35" t="s">
        <v>13</v>
      </c>
      <c r="J142" s="22">
        <v>4460</v>
      </c>
      <c r="K142" s="22">
        <v>4630</v>
      </c>
      <c r="L142" s="22">
        <v>4810</v>
      </c>
      <c r="M142" s="25">
        <v>391145</v>
      </c>
      <c r="N142" s="26">
        <v>612508</v>
      </c>
      <c r="O142" s="27">
        <v>4630</v>
      </c>
      <c r="P142" s="27">
        <v>4640</v>
      </c>
      <c r="Q142" s="26">
        <v>1.8</v>
      </c>
      <c r="R142" s="26">
        <v>1.5</v>
      </c>
      <c r="S142" s="26">
        <v>95.9</v>
      </c>
      <c r="T142" s="26">
        <v>0.8</v>
      </c>
      <c r="U142" s="26">
        <v>4.5999999999999996</v>
      </c>
      <c r="V142" s="26">
        <v>3.6</v>
      </c>
      <c r="W142" s="26">
        <v>0</v>
      </c>
      <c r="X142" s="26">
        <v>1</v>
      </c>
      <c r="Y142" s="26">
        <v>10</v>
      </c>
      <c r="Z142" s="26">
        <v>46</v>
      </c>
      <c r="AA142" s="28" t="s">
        <v>0</v>
      </c>
      <c r="AF142" s="26">
        <v>4.5999999999999996</v>
      </c>
      <c r="AG142" s="29">
        <v>46</v>
      </c>
      <c r="AI142" s="29" t="s">
        <v>122</v>
      </c>
    </row>
    <row r="143" spans="1:35" x14ac:dyDescent="0.25">
      <c r="M143" s="2">
        <v>391146</v>
      </c>
      <c r="N143" s="2">
        <v>612509</v>
      </c>
      <c r="O143" s="13">
        <v>4640</v>
      </c>
      <c r="P143" s="13">
        <v>4650</v>
      </c>
      <c r="Q143" s="2">
        <v>1.1000000000000001</v>
      </c>
      <c r="R143" s="2">
        <v>1.5</v>
      </c>
      <c r="S143" s="2">
        <v>96.4</v>
      </c>
      <c r="T143" s="2">
        <v>1</v>
      </c>
      <c r="U143" s="2">
        <v>2.9</v>
      </c>
      <c r="V143" s="2">
        <v>3.6</v>
      </c>
      <c r="W143" s="2">
        <v>0</v>
      </c>
      <c r="X143" s="2">
        <v>1</v>
      </c>
      <c r="Y143" s="2">
        <v>10</v>
      </c>
      <c r="Z143" s="2">
        <v>29</v>
      </c>
      <c r="AA143" s="3" t="s">
        <v>0</v>
      </c>
      <c r="AF143" s="2">
        <v>2.9</v>
      </c>
      <c r="AG143">
        <v>29</v>
      </c>
    </row>
    <row r="144" spans="1:35" x14ac:dyDescent="0.25">
      <c r="M144" s="2">
        <v>391147</v>
      </c>
      <c r="N144" s="2">
        <v>612510</v>
      </c>
      <c r="O144" s="13">
        <v>4650</v>
      </c>
      <c r="P144" s="13">
        <v>4660</v>
      </c>
      <c r="Q144" s="2">
        <v>1.4</v>
      </c>
      <c r="R144" s="2">
        <v>1.6</v>
      </c>
      <c r="S144" s="2">
        <v>96.5</v>
      </c>
      <c r="T144" s="2">
        <v>0.5</v>
      </c>
      <c r="U144" s="2">
        <v>3.6</v>
      </c>
      <c r="V144" s="2">
        <v>3.8</v>
      </c>
      <c r="W144" s="2">
        <v>0</v>
      </c>
      <c r="X144" s="2">
        <v>1</v>
      </c>
      <c r="Y144" s="2">
        <v>10</v>
      </c>
      <c r="Z144" s="2">
        <v>36</v>
      </c>
      <c r="AA144" s="3" t="s">
        <v>0</v>
      </c>
      <c r="AF144" s="2">
        <v>3.6</v>
      </c>
      <c r="AG144">
        <v>36</v>
      </c>
    </row>
    <row r="145" spans="1:35" x14ac:dyDescent="0.25">
      <c r="M145" s="2">
        <v>391148</v>
      </c>
      <c r="N145" s="2">
        <v>612511</v>
      </c>
      <c r="O145" s="13">
        <v>4660</v>
      </c>
      <c r="P145" s="13">
        <v>4670</v>
      </c>
      <c r="Q145" s="2">
        <v>1.4</v>
      </c>
      <c r="R145" s="2">
        <v>1.4</v>
      </c>
      <c r="S145" s="2">
        <v>96.6</v>
      </c>
      <c r="T145" s="2">
        <v>0.6</v>
      </c>
      <c r="U145" s="2">
        <v>3.5</v>
      </c>
      <c r="V145" s="2">
        <v>3.5</v>
      </c>
      <c r="W145" s="2">
        <v>0</v>
      </c>
      <c r="X145" s="2">
        <v>1</v>
      </c>
      <c r="Y145" s="2">
        <v>10</v>
      </c>
      <c r="Z145" s="2">
        <v>35</v>
      </c>
      <c r="AA145" s="3" t="s">
        <v>0</v>
      </c>
      <c r="AF145" s="2">
        <v>3.5</v>
      </c>
      <c r="AG145">
        <v>35</v>
      </c>
    </row>
    <row r="146" spans="1:35" x14ac:dyDescent="0.25">
      <c r="M146" s="2">
        <v>391149</v>
      </c>
      <c r="N146" s="2">
        <v>612512</v>
      </c>
      <c r="O146" s="13">
        <v>4670</v>
      </c>
      <c r="P146" s="13">
        <v>4680</v>
      </c>
      <c r="Q146" s="2">
        <v>1.2</v>
      </c>
      <c r="R146" s="2">
        <v>1.6</v>
      </c>
      <c r="S146" s="2">
        <v>96.6</v>
      </c>
      <c r="T146" s="2">
        <v>0.6</v>
      </c>
      <c r="U146" s="2">
        <v>3.1</v>
      </c>
      <c r="V146" s="2">
        <v>3.8</v>
      </c>
      <c r="W146" s="2">
        <v>0</v>
      </c>
      <c r="X146" s="2">
        <v>1</v>
      </c>
      <c r="Y146" s="2">
        <v>10</v>
      </c>
      <c r="Z146" s="2">
        <v>31</v>
      </c>
      <c r="AA146" s="3" t="s">
        <v>0</v>
      </c>
      <c r="AF146" s="2">
        <v>3.1</v>
      </c>
      <c r="AG146">
        <v>31</v>
      </c>
    </row>
    <row r="147" spans="1:35" x14ac:dyDescent="0.25">
      <c r="M147" s="2">
        <v>391150</v>
      </c>
      <c r="N147" s="2">
        <v>612513</v>
      </c>
      <c r="O147" s="13">
        <v>4680</v>
      </c>
      <c r="P147" s="13">
        <v>4690</v>
      </c>
      <c r="Q147" s="2">
        <v>1.4</v>
      </c>
      <c r="R147" s="2">
        <v>1.6</v>
      </c>
      <c r="S147" s="2">
        <v>96.8</v>
      </c>
      <c r="T147" s="2">
        <v>0.2</v>
      </c>
      <c r="U147" s="2">
        <v>3.6</v>
      </c>
      <c r="V147" s="2">
        <v>3.8</v>
      </c>
      <c r="W147" s="2">
        <v>0</v>
      </c>
      <c r="X147" s="2">
        <v>1</v>
      </c>
      <c r="Y147" s="2">
        <v>10</v>
      </c>
      <c r="Z147" s="2">
        <v>36</v>
      </c>
      <c r="AA147" s="3" t="s">
        <v>0</v>
      </c>
      <c r="AF147" s="2">
        <v>3.6</v>
      </c>
      <c r="AG147">
        <v>36</v>
      </c>
    </row>
    <row r="148" spans="1:35" x14ac:dyDescent="0.25">
      <c r="M148" s="2">
        <v>391151</v>
      </c>
      <c r="O148" s="13">
        <v>4690</v>
      </c>
      <c r="P148" s="13">
        <v>4700</v>
      </c>
      <c r="Q148" s="2">
        <v>0</v>
      </c>
      <c r="R148" s="2">
        <v>0</v>
      </c>
      <c r="S148" s="2">
        <v>0</v>
      </c>
      <c r="T148" s="2">
        <v>0</v>
      </c>
      <c r="U148" s="2">
        <v>0</v>
      </c>
      <c r="V148" s="2">
        <v>0</v>
      </c>
      <c r="W148" s="2">
        <v>0</v>
      </c>
      <c r="X148" s="2">
        <v>0</v>
      </c>
      <c r="Y148" s="2">
        <v>10</v>
      </c>
      <c r="Z148" s="2">
        <v>0</v>
      </c>
      <c r="AA148" s="3" t="s">
        <v>0</v>
      </c>
      <c r="AF148" s="2">
        <v>0</v>
      </c>
      <c r="AG148">
        <v>0</v>
      </c>
    </row>
    <row r="149" spans="1:35" x14ac:dyDescent="0.25">
      <c r="M149" s="2">
        <v>391152</v>
      </c>
      <c r="N149" s="2">
        <v>612514</v>
      </c>
      <c r="O149" s="13">
        <v>4700</v>
      </c>
      <c r="P149" s="13">
        <v>4780</v>
      </c>
      <c r="Q149" s="2">
        <v>0</v>
      </c>
      <c r="R149" s="2">
        <v>0</v>
      </c>
      <c r="S149" s="2">
        <v>0</v>
      </c>
      <c r="T149" s="2">
        <v>0</v>
      </c>
      <c r="U149" s="2">
        <v>2</v>
      </c>
      <c r="V149" s="2">
        <v>0</v>
      </c>
      <c r="W149" s="2">
        <v>0</v>
      </c>
      <c r="X149" s="2">
        <v>0</v>
      </c>
      <c r="Y149" s="2">
        <v>80</v>
      </c>
      <c r="Z149" s="2">
        <v>160</v>
      </c>
      <c r="AA149" s="3" t="s">
        <v>0</v>
      </c>
      <c r="AF149" s="2">
        <v>2</v>
      </c>
      <c r="AG149">
        <v>160</v>
      </c>
    </row>
    <row r="150" spans="1:35" x14ac:dyDescent="0.25">
      <c r="M150" s="2">
        <v>391153</v>
      </c>
      <c r="N150" s="2">
        <v>612522</v>
      </c>
      <c r="O150" s="13">
        <v>4780</v>
      </c>
      <c r="P150" s="13">
        <v>4790</v>
      </c>
      <c r="Q150" s="2">
        <v>0.7</v>
      </c>
      <c r="R150" s="2">
        <v>1.5</v>
      </c>
      <c r="S150" s="2">
        <v>97.4</v>
      </c>
      <c r="T150" s="2">
        <v>0.4</v>
      </c>
      <c r="U150" s="2">
        <v>1.8</v>
      </c>
      <c r="V150" s="2">
        <v>3.6</v>
      </c>
      <c r="W150" s="2">
        <v>0</v>
      </c>
      <c r="X150" s="2">
        <v>1</v>
      </c>
      <c r="Y150" s="2">
        <v>10</v>
      </c>
      <c r="Z150" s="2">
        <v>18</v>
      </c>
      <c r="AA150" s="3" t="s">
        <v>0</v>
      </c>
      <c r="AF150" s="2">
        <v>1.8</v>
      </c>
      <c r="AG150">
        <v>18</v>
      </c>
    </row>
    <row r="151" spans="1:35" x14ac:dyDescent="0.25">
      <c r="M151" s="2">
        <v>391154</v>
      </c>
      <c r="N151" s="2">
        <v>612523</v>
      </c>
      <c r="O151" s="13">
        <v>4790</v>
      </c>
      <c r="P151" s="13">
        <v>4800</v>
      </c>
      <c r="Q151" s="2">
        <v>2.6</v>
      </c>
      <c r="R151" s="2">
        <v>1.2</v>
      </c>
      <c r="S151" s="2">
        <v>95.4</v>
      </c>
      <c r="T151" s="2">
        <v>0.8</v>
      </c>
      <c r="U151" s="2">
        <v>7</v>
      </c>
      <c r="V151" s="2">
        <v>3</v>
      </c>
      <c r="W151" s="2">
        <v>0.89100000000000001</v>
      </c>
      <c r="X151" s="2">
        <v>1</v>
      </c>
      <c r="Y151" s="2">
        <v>10</v>
      </c>
      <c r="Z151" s="2">
        <v>70</v>
      </c>
      <c r="AA151" s="3" t="s">
        <v>0</v>
      </c>
      <c r="AF151" s="2">
        <v>7</v>
      </c>
      <c r="AG151">
        <v>70</v>
      </c>
    </row>
    <row r="152" spans="1:35" x14ac:dyDescent="0.25">
      <c r="M152" s="2">
        <v>391155</v>
      </c>
      <c r="N152" s="2">
        <v>612524</v>
      </c>
      <c r="O152" s="13">
        <v>4800</v>
      </c>
      <c r="P152" s="13">
        <v>4810</v>
      </c>
      <c r="Q152" s="2">
        <v>2</v>
      </c>
      <c r="R152" s="2">
        <v>1.7</v>
      </c>
      <c r="S152" s="2">
        <v>95.7</v>
      </c>
      <c r="T152" s="2">
        <v>0.6</v>
      </c>
      <c r="U152" s="2">
        <v>5.0999999999999996</v>
      </c>
      <c r="V152" s="2">
        <v>4.2</v>
      </c>
      <c r="W152" s="2">
        <v>0</v>
      </c>
      <c r="X152" s="2">
        <v>1</v>
      </c>
      <c r="Y152" s="2">
        <v>10</v>
      </c>
      <c r="Z152" s="2">
        <v>51</v>
      </c>
      <c r="AA152" s="3" t="s">
        <v>0</v>
      </c>
      <c r="AF152" s="2">
        <v>5.0999999999999996</v>
      </c>
      <c r="AG152">
        <v>51</v>
      </c>
    </row>
    <row r="153" spans="1:35" x14ac:dyDescent="0.25">
      <c r="M153" s="2"/>
      <c r="N153" s="2"/>
      <c r="O153" s="13"/>
      <c r="P153" s="13"/>
      <c r="Q153" s="2"/>
      <c r="R153" s="2"/>
      <c r="S153" s="2"/>
      <c r="T153" s="2"/>
      <c r="U153" s="2"/>
      <c r="V153" s="2"/>
      <c r="W153" s="2"/>
      <c r="X153" s="2"/>
      <c r="Y153" s="2"/>
      <c r="Z153" s="2"/>
      <c r="AA153" s="3" t="s">
        <v>0</v>
      </c>
      <c r="AG153">
        <f>SUM(AG142:AG152)</f>
        <v>512</v>
      </c>
      <c r="AH153">
        <f>512/180</f>
        <v>2.8444444444444446</v>
      </c>
    </row>
    <row r="157" spans="1:35" s="29" customFormat="1" x14ac:dyDescent="0.25">
      <c r="A157" s="22" t="s">
        <v>42</v>
      </c>
      <c r="B157" s="38" t="s">
        <v>43</v>
      </c>
      <c r="C157" s="30" t="s">
        <v>44</v>
      </c>
      <c r="D157" s="31">
        <v>43013104970000</v>
      </c>
      <c r="E157" s="32" t="s">
        <v>25</v>
      </c>
      <c r="F157" s="32" t="s">
        <v>45</v>
      </c>
      <c r="G157" s="32" t="s">
        <v>46</v>
      </c>
      <c r="H157" s="32">
        <v>13</v>
      </c>
      <c r="I157" s="32" t="s">
        <v>47</v>
      </c>
      <c r="J157" s="22">
        <v>6270</v>
      </c>
      <c r="K157" s="22">
        <v>6720</v>
      </c>
      <c r="L157" s="22">
        <v>7000</v>
      </c>
      <c r="M157" s="25">
        <v>400727</v>
      </c>
      <c r="N157" s="26">
        <v>522687</v>
      </c>
      <c r="O157" s="27">
        <v>6720</v>
      </c>
      <c r="P157" s="27">
        <v>6730</v>
      </c>
      <c r="Q157" s="26">
        <v>4.3</v>
      </c>
      <c r="R157" s="26">
        <v>0.6</v>
      </c>
      <c r="S157" s="26">
        <v>94.6</v>
      </c>
      <c r="T157" s="26">
        <v>0.5</v>
      </c>
      <c r="U157" s="26">
        <v>12</v>
      </c>
      <c r="V157" s="26">
        <v>1.4</v>
      </c>
      <c r="W157" s="26">
        <v>0.85299999999999998</v>
      </c>
      <c r="X157" s="26">
        <v>1</v>
      </c>
      <c r="Y157" s="26">
        <v>10</v>
      </c>
      <c r="Z157" s="26">
        <v>120</v>
      </c>
      <c r="AA157" s="28" t="s">
        <v>0</v>
      </c>
      <c r="AB157" s="26">
        <v>4.3</v>
      </c>
      <c r="AC157" s="29">
        <f>AB157*10</f>
        <v>43</v>
      </c>
      <c r="AF157" s="26">
        <v>12</v>
      </c>
      <c r="AG157" s="29">
        <v>120</v>
      </c>
      <c r="AI157" s="29" t="s">
        <v>200</v>
      </c>
    </row>
    <row r="158" spans="1:35" x14ac:dyDescent="0.25">
      <c r="M158" s="2">
        <v>400728</v>
      </c>
      <c r="N158" s="2">
        <v>522688</v>
      </c>
      <c r="O158" s="13">
        <v>6730</v>
      </c>
      <c r="P158" s="13">
        <v>6740</v>
      </c>
      <c r="Q158" s="2">
        <v>0</v>
      </c>
      <c r="R158" s="2">
        <v>0</v>
      </c>
      <c r="S158" s="2">
        <v>0</v>
      </c>
      <c r="T158" s="2">
        <v>0</v>
      </c>
      <c r="U158" s="2">
        <v>0.5</v>
      </c>
      <c r="V158" s="2">
        <v>0</v>
      </c>
      <c r="W158" s="2">
        <v>0</v>
      </c>
      <c r="X158" s="2">
        <v>0</v>
      </c>
      <c r="Y158" s="2">
        <v>10</v>
      </c>
      <c r="Z158" s="2">
        <v>5</v>
      </c>
      <c r="AA158" s="3" t="s">
        <v>0</v>
      </c>
      <c r="AB158" s="2">
        <v>0</v>
      </c>
      <c r="AC158">
        <f t="shared" ref="AC158:AC184" si="0">AB158*10</f>
        <v>0</v>
      </c>
      <c r="AF158" s="2">
        <v>0.5</v>
      </c>
      <c r="AG158">
        <v>5</v>
      </c>
    </row>
    <row r="159" spans="1:35" x14ac:dyDescent="0.25">
      <c r="M159" s="2">
        <v>400729</v>
      </c>
      <c r="N159" s="2">
        <v>522689</v>
      </c>
      <c r="O159" s="13">
        <v>6740</v>
      </c>
      <c r="P159" s="13">
        <v>6750</v>
      </c>
      <c r="Q159" s="2">
        <v>0</v>
      </c>
      <c r="R159" s="2">
        <v>0</v>
      </c>
      <c r="S159" s="2">
        <v>0</v>
      </c>
      <c r="T159" s="2">
        <v>0</v>
      </c>
      <c r="U159" s="2">
        <v>0.5</v>
      </c>
      <c r="V159" s="2">
        <v>0</v>
      </c>
      <c r="W159" s="2">
        <v>0</v>
      </c>
      <c r="X159" s="2">
        <v>0</v>
      </c>
      <c r="Y159" s="2">
        <v>10</v>
      </c>
      <c r="Z159" s="2">
        <v>5</v>
      </c>
      <c r="AA159" s="3" t="s">
        <v>0</v>
      </c>
      <c r="AB159" s="2">
        <v>0</v>
      </c>
      <c r="AC159">
        <f t="shared" si="0"/>
        <v>0</v>
      </c>
      <c r="AF159" s="2">
        <v>0.5</v>
      </c>
      <c r="AG159">
        <v>5</v>
      </c>
    </row>
    <row r="160" spans="1:35" x14ac:dyDescent="0.25">
      <c r="M160" s="2">
        <v>400730</v>
      </c>
      <c r="N160" s="2">
        <v>522690</v>
      </c>
      <c r="O160" s="13">
        <v>6750</v>
      </c>
      <c r="P160" s="13">
        <v>6760</v>
      </c>
      <c r="Q160" s="2">
        <v>0</v>
      </c>
      <c r="R160" s="2">
        <v>0</v>
      </c>
      <c r="S160" s="2">
        <v>0</v>
      </c>
      <c r="T160" s="2">
        <v>0</v>
      </c>
      <c r="U160" s="2">
        <v>0.5</v>
      </c>
      <c r="V160" s="2">
        <v>0</v>
      </c>
      <c r="W160" s="2">
        <v>0</v>
      </c>
      <c r="X160" s="2">
        <v>0</v>
      </c>
      <c r="Y160" s="2">
        <v>10</v>
      </c>
      <c r="Z160" s="2">
        <v>5</v>
      </c>
      <c r="AA160" s="3" t="s">
        <v>0</v>
      </c>
      <c r="AB160" s="2">
        <v>0</v>
      </c>
      <c r="AC160">
        <f t="shared" si="0"/>
        <v>0</v>
      </c>
      <c r="AF160" s="2">
        <v>0.5</v>
      </c>
      <c r="AG160">
        <v>5</v>
      </c>
    </row>
    <row r="161" spans="13:33" x14ac:dyDescent="0.25">
      <c r="M161" s="2">
        <v>400731</v>
      </c>
      <c r="N161" s="2">
        <v>522691</v>
      </c>
      <c r="O161" s="13">
        <v>6760</v>
      </c>
      <c r="P161" s="13">
        <v>6770</v>
      </c>
      <c r="Q161" s="2">
        <v>0</v>
      </c>
      <c r="R161" s="2">
        <v>0</v>
      </c>
      <c r="S161" s="2">
        <v>0</v>
      </c>
      <c r="T161" s="2">
        <v>0</v>
      </c>
      <c r="U161" s="2">
        <v>0.5</v>
      </c>
      <c r="V161" s="2">
        <v>0</v>
      </c>
      <c r="W161" s="2">
        <v>0</v>
      </c>
      <c r="X161" s="2">
        <v>0</v>
      </c>
      <c r="Y161" s="2">
        <v>10</v>
      </c>
      <c r="Z161" s="2">
        <v>5</v>
      </c>
      <c r="AA161" s="3" t="s">
        <v>0</v>
      </c>
      <c r="AB161" s="2">
        <v>0</v>
      </c>
      <c r="AC161">
        <f t="shared" si="0"/>
        <v>0</v>
      </c>
      <c r="AF161" s="2">
        <v>0.5</v>
      </c>
      <c r="AG161">
        <v>5</v>
      </c>
    </row>
    <row r="162" spans="13:33" x14ac:dyDescent="0.25">
      <c r="M162" s="2">
        <v>400732</v>
      </c>
      <c r="N162" s="2">
        <v>522692</v>
      </c>
      <c r="O162" s="13">
        <v>6770</v>
      </c>
      <c r="P162" s="13">
        <v>6780</v>
      </c>
      <c r="Q162" s="2">
        <v>2.5</v>
      </c>
      <c r="R162" s="2">
        <v>1.3</v>
      </c>
      <c r="S162" s="2">
        <v>95.7</v>
      </c>
      <c r="T162" s="2">
        <v>0.5</v>
      </c>
      <c r="U162" s="2">
        <v>7.2</v>
      </c>
      <c r="V162" s="2">
        <v>3.1</v>
      </c>
      <c r="W162" s="2">
        <v>0.84699999999999998</v>
      </c>
      <c r="X162" s="2">
        <v>1</v>
      </c>
      <c r="Y162" s="2">
        <v>10</v>
      </c>
      <c r="Z162" s="2">
        <v>72</v>
      </c>
      <c r="AA162" s="3" t="s">
        <v>0</v>
      </c>
      <c r="AB162" s="2">
        <v>2.5</v>
      </c>
      <c r="AC162">
        <f t="shared" si="0"/>
        <v>25</v>
      </c>
      <c r="AF162" s="2">
        <v>7.2</v>
      </c>
      <c r="AG162">
        <v>72</v>
      </c>
    </row>
    <row r="163" spans="13:33" x14ac:dyDescent="0.25">
      <c r="M163" s="2">
        <v>400733</v>
      </c>
      <c r="O163" s="13">
        <v>6780</v>
      </c>
      <c r="P163" s="13">
        <v>6800</v>
      </c>
      <c r="Q163" s="2">
        <v>0</v>
      </c>
      <c r="R163" s="2">
        <v>0</v>
      </c>
      <c r="S163" s="2">
        <v>0</v>
      </c>
      <c r="T163" s="2">
        <v>0</v>
      </c>
      <c r="U163" s="2">
        <v>0</v>
      </c>
      <c r="V163" s="2">
        <v>0</v>
      </c>
      <c r="W163" s="2">
        <v>0</v>
      </c>
      <c r="X163" s="2">
        <v>0</v>
      </c>
      <c r="Y163" s="2">
        <v>20</v>
      </c>
      <c r="Z163" s="2">
        <v>0</v>
      </c>
      <c r="AA163" s="3" t="s">
        <v>0</v>
      </c>
      <c r="AB163" s="2">
        <v>0</v>
      </c>
      <c r="AC163">
        <f t="shared" si="0"/>
        <v>0</v>
      </c>
      <c r="AF163" s="2">
        <v>0</v>
      </c>
      <c r="AG163">
        <v>0</v>
      </c>
    </row>
    <row r="164" spans="13:33" x14ac:dyDescent="0.25">
      <c r="M164" s="2">
        <v>400734</v>
      </c>
      <c r="N164" s="2">
        <v>522693</v>
      </c>
      <c r="O164" s="13">
        <v>6800</v>
      </c>
      <c r="P164" s="13">
        <v>6810</v>
      </c>
      <c r="Q164" s="2">
        <v>2.2999999999999998</v>
      </c>
      <c r="R164" s="2">
        <v>1.2</v>
      </c>
      <c r="S164" s="2">
        <v>96</v>
      </c>
      <c r="T164" s="2">
        <v>0.5</v>
      </c>
      <c r="U164" s="2">
        <v>6.4</v>
      </c>
      <c r="V164" s="2">
        <v>2.9</v>
      </c>
      <c r="W164" s="2">
        <v>0.84699999999999998</v>
      </c>
      <c r="X164" s="2">
        <v>1</v>
      </c>
      <c r="Y164" s="2">
        <v>10</v>
      </c>
      <c r="Z164" s="2">
        <v>64</v>
      </c>
      <c r="AA164" s="3" t="s">
        <v>0</v>
      </c>
      <c r="AB164" s="2">
        <v>2.2999999999999998</v>
      </c>
      <c r="AC164">
        <f t="shared" si="0"/>
        <v>23</v>
      </c>
      <c r="AF164" s="2">
        <v>6.4</v>
      </c>
      <c r="AG164">
        <v>64</v>
      </c>
    </row>
    <row r="165" spans="13:33" x14ac:dyDescent="0.25">
      <c r="M165" s="2">
        <v>400735</v>
      </c>
      <c r="N165" s="2">
        <v>522694</v>
      </c>
      <c r="O165" s="13">
        <v>6810</v>
      </c>
      <c r="P165" s="13">
        <v>6820</v>
      </c>
      <c r="Q165" s="2">
        <v>5.0999999999999996</v>
      </c>
      <c r="R165" s="2">
        <v>1</v>
      </c>
      <c r="S165" s="2">
        <v>93.4</v>
      </c>
      <c r="T165" s="2">
        <v>0.5</v>
      </c>
      <c r="U165" s="2">
        <v>14.4</v>
      </c>
      <c r="V165" s="2">
        <v>2.4</v>
      </c>
      <c r="W165" s="2">
        <v>0.84699999999999998</v>
      </c>
      <c r="X165" s="2">
        <v>1</v>
      </c>
      <c r="Y165" s="2">
        <v>10</v>
      </c>
      <c r="Z165" s="2">
        <v>144</v>
      </c>
      <c r="AA165" s="3" t="s">
        <v>0</v>
      </c>
      <c r="AB165" s="2">
        <v>5.0999999999999996</v>
      </c>
      <c r="AC165">
        <f t="shared" si="0"/>
        <v>51</v>
      </c>
      <c r="AF165" s="2">
        <v>14.4</v>
      </c>
      <c r="AG165">
        <v>144</v>
      </c>
    </row>
    <row r="166" spans="13:33" x14ac:dyDescent="0.25">
      <c r="M166" s="2">
        <v>400736</v>
      </c>
      <c r="N166" s="2">
        <v>522695</v>
      </c>
      <c r="O166" s="13">
        <v>6820</v>
      </c>
      <c r="P166" s="13">
        <v>6830</v>
      </c>
      <c r="Q166" s="2">
        <v>4.5999999999999996</v>
      </c>
      <c r="R166" s="2">
        <v>0.8</v>
      </c>
      <c r="S166" s="2">
        <v>94.2</v>
      </c>
      <c r="T166" s="2">
        <v>0.4</v>
      </c>
      <c r="U166" s="2">
        <v>13</v>
      </c>
      <c r="V166" s="2">
        <v>1.8</v>
      </c>
      <c r="W166" s="2">
        <v>0.84799999999999998</v>
      </c>
      <c r="X166" s="2">
        <v>1</v>
      </c>
      <c r="Y166" s="2">
        <v>10</v>
      </c>
      <c r="Z166" s="2">
        <v>130</v>
      </c>
      <c r="AA166" s="3" t="s">
        <v>0</v>
      </c>
      <c r="AB166" s="2">
        <v>4.5999999999999996</v>
      </c>
      <c r="AC166">
        <f t="shared" si="0"/>
        <v>46</v>
      </c>
      <c r="AF166" s="2">
        <v>13</v>
      </c>
      <c r="AG166">
        <v>130</v>
      </c>
    </row>
    <row r="167" spans="13:33" x14ac:dyDescent="0.25">
      <c r="M167" s="2">
        <v>400737</v>
      </c>
      <c r="N167" s="2">
        <v>522696</v>
      </c>
      <c r="O167" s="13">
        <v>6830</v>
      </c>
      <c r="P167" s="13">
        <v>6840</v>
      </c>
      <c r="Q167" s="2">
        <v>5.4</v>
      </c>
      <c r="R167" s="2">
        <v>1</v>
      </c>
      <c r="S167" s="2">
        <v>92.9</v>
      </c>
      <c r="T167" s="2">
        <v>0.7</v>
      </c>
      <c r="U167" s="2">
        <v>15.4</v>
      </c>
      <c r="V167" s="2">
        <v>2.2999999999999998</v>
      </c>
      <c r="W167" s="2">
        <v>0.84499999999999997</v>
      </c>
      <c r="X167" s="2">
        <v>1</v>
      </c>
      <c r="Y167" s="2">
        <v>10</v>
      </c>
      <c r="Z167" s="2">
        <v>154</v>
      </c>
      <c r="AA167" s="3" t="s">
        <v>0</v>
      </c>
      <c r="AB167" s="2">
        <v>5.4</v>
      </c>
      <c r="AC167">
        <f t="shared" si="0"/>
        <v>54</v>
      </c>
      <c r="AF167" s="2">
        <v>15.4</v>
      </c>
      <c r="AG167">
        <v>154</v>
      </c>
    </row>
    <row r="168" spans="13:33" x14ac:dyDescent="0.25">
      <c r="M168" s="2">
        <v>400738</v>
      </c>
      <c r="N168" s="2">
        <v>522697</v>
      </c>
      <c r="O168" s="13">
        <v>6840</v>
      </c>
      <c r="P168" s="13">
        <v>6850</v>
      </c>
      <c r="Q168" s="2">
        <v>5.4</v>
      </c>
      <c r="R168" s="2">
        <v>0.6</v>
      </c>
      <c r="S168" s="2">
        <v>93.1</v>
      </c>
      <c r="T168" s="2">
        <v>0.9</v>
      </c>
      <c r="U168" s="2">
        <v>15</v>
      </c>
      <c r="V168" s="2">
        <v>1.5</v>
      </c>
      <c r="W168" s="2">
        <v>0.85599999999999998</v>
      </c>
      <c r="X168" s="2">
        <v>3</v>
      </c>
      <c r="Y168" s="2">
        <v>10</v>
      </c>
      <c r="Z168" s="2">
        <v>150</v>
      </c>
      <c r="AA168" s="3" t="s">
        <v>0</v>
      </c>
      <c r="AB168" s="2">
        <v>5.4</v>
      </c>
      <c r="AC168">
        <f t="shared" si="0"/>
        <v>54</v>
      </c>
      <c r="AF168" s="2">
        <v>15</v>
      </c>
      <c r="AG168">
        <v>150</v>
      </c>
    </row>
    <row r="169" spans="13:33" x14ac:dyDescent="0.25">
      <c r="M169" s="2">
        <v>400739</v>
      </c>
      <c r="N169" s="2">
        <v>522698</v>
      </c>
      <c r="O169" s="13">
        <v>6850</v>
      </c>
      <c r="P169" s="13">
        <v>6860</v>
      </c>
      <c r="Q169" s="2">
        <v>2.9</v>
      </c>
      <c r="R169" s="2">
        <v>0.7</v>
      </c>
      <c r="S169" s="2">
        <v>94.8</v>
      </c>
      <c r="T169" s="2">
        <v>1.6</v>
      </c>
      <c r="U169" s="2">
        <v>7.7</v>
      </c>
      <c r="V169" s="2">
        <v>1.7</v>
      </c>
      <c r="W169" s="2">
        <v>0.88700000000000001</v>
      </c>
      <c r="X169" s="2">
        <v>4</v>
      </c>
      <c r="Y169" s="2">
        <v>10</v>
      </c>
      <c r="Z169" s="2">
        <v>77</v>
      </c>
      <c r="AA169" s="3" t="s">
        <v>0</v>
      </c>
      <c r="AB169" s="2">
        <v>2.9</v>
      </c>
      <c r="AC169">
        <f t="shared" si="0"/>
        <v>29</v>
      </c>
      <c r="AF169" s="2">
        <v>7.7</v>
      </c>
      <c r="AG169">
        <v>77</v>
      </c>
    </row>
    <row r="170" spans="13:33" x14ac:dyDescent="0.25">
      <c r="M170" s="2">
        <v>400740</v>
      </c>
      <c r="O170" s="13">
        <v>6860</v>
      </c>
      <c r="P170" s="13">
        <v>6864</v>
      </c>
      <c r="Q170" s="2">
        <v>0</v>
      </c>
      <c r="R170" s="2">
        <v>0</v>
      </c>
      <c r="S170" s="2">
        <v>0</v>
      </c>
      <c r="T170" s="2">
        <v>0</v>
      </c>
      <c r="U170" s="2">
        <v>0</v>
      </c>
      <c r="V170" s="2">
        <v>0</v>
      </c>
      <c r="W170" s="2">
        <v>0</v>
      </c>
      <c r="X170" s="2">
        <v>0</v>
      </c>
      <c r="Y170" s="2">
        <v>4</v>
      </c>
      <c r="Z170" s="2">
        <v>0</v>
      </c>
      <c r="AA170" s="3" t="s">
        <v>0</v>
      </c>
      <c r="AB170" s="2">
        <v>0</v>
      </c>
      <c r="AC170">
        <f t="shared" si="0"/>
        <v>0</v>
      </c>
      <c r="AF170" s="2">
        <v>0</v>
      </c>
      <c r="AG170">
        <v>0</v>
      </c>
    </row>
    <row r="171" spans="13:33" x14ac:dyDescent="0.25">
      <c r="M171" s="2">
        <v>400741</v>
      </c>
      <c r="N171" s="2">
        <v>522699</v>
      </c>
      <c r="O171" s="13">
        <v>6864</v>
      </c>
      <c r="P171" s="13">
        <v>6874</v>
      </c>
      <c r="Q171" s="2">
        <v>0</v>
      </c>
      <c r="R171" s="2">
        <v>0</v>
      </c>
      <c r="S171" s="2">
        <v>0</v>
      </c>
      <c r="T171" s="2">
        <v>0</v>
      </c>
      <c r="U171" s="2">
        <v>0.5</v>
      </c>
      <c r="V171" s="2">
        <v>0</v>
      </c>
      <c r="W171" s="2">
        <v>0</v>
      </c>
      <c r="X171" s="2">
        <v>0</v>
      </c>
      <c r="Y171" s="2">
        <v>10</v>
      </c>
      <c r="Z171" s="2">
        <v>5</v>
      </c>
      <c r="AA171" s="3" t="s">
        <v>0</v>
      </c>
      <c r="AB171" s="2">
        <v>0</v>
      </c>
      <c r="AC171">
        <f t="shared" si="0"/>
        <v>0</v>
      </c>
      <c r="AF171" s="2">
        <v>0.5</v>
      </c>
      <c r="AG171">
        <v>5</v>
      </c>
    </row>
    <row r="172" spans="13:33" x14ac:dyDescent="0.25">
      <c r="M172" s="2">
        <v>400742</v>
      </c>
      <c r="N172" s="2">
        <v>522700</v>
      </c>
      <c r="O172" s="13">
        <v>6874</v>
      </c>
      <c r="P172" s="13">
        <v>6884</v>
      </c>
      <c r="Q172" s="2">
        <v>0</v>
      </c>
      <c r="R172" s="2">
        <v>0</v>
      </c>
      <c r="S172" s="2">
        <v>0</v>
      </c>
      <c r="T172" s="2">
        <v>0</v>
      </c>
      <c r="U172" s="2">
        <v>0</v>
      </c>
      <c r="V172" s="2">
        <v>0</v>
      </c>
      <c r="W172" s="2">
        <v>0</v>
      </c>
      <c r="X172" s="2">
        <v>0</v>
      </c>
      <c r="Y172" s="2">
        <v>10</v>
      </c>
      <c r="Z172" s="2">
        <v>0</v>
      </c>
      <c r="AA172" s="3" t="s">
        <v>0</v>
      </c>
      <c r="AB172" s="2">
        <v>0</v>
      </c>
      <c r="AC172">
        <f t="shared" si="0"/>
        <v>0</v>
      </c>
      <c r="AF172" s="2">
        <v>0</v>
      </c>
      <c r="AG172">
        <v>0</v>
      </c>
    </row>
    <row r="173" spans="13:33" x14ac:dyDescent="0.25">
      <c r="M173" s="2">
        <v>400743</v>
      </c>
      <c r="N173" s="2">
        <v>522701</v>
      </c>
      <c r="O173" s="13">
        <v>6884</v>
      </c>
      <c r="P173" s="13">
        <v>6894</v>
      </c>
      <c r="Q173" s="2">
        <v>0</v>
      </c>
      <c r="R173" s="2">
        <v>0</v>
      </c>
      <c r="S173" s="2">
        <v>0</v>
      </c>
      <c r="T173" s="2">
        <v>0</v>
      </c>
      <c r="U173" s="2">
        <v>0</v>
      </c>
      <c r="V173" s="2">
        <v>0</v>
      </c>
      <c r="W173" s="2">
        <v>0</v>
      </c>
      <c r="X173" s="2">
        <v>0</v>
      </c>
      <c r="Y173" s="2">
        <v>10</v>
      </c>
      <c r="Z173" s="2">
        <v>0</v>
      </c>
      <c r="AA173" s="3" t="s">
        <v>0</v>
      </c>
      <c r="AB173" s="2">
        <v>0</v>
      </c>
      <c r="AC173">
        <f t="shared" si="0"/>
        <v>0</v>
      </c>
      <c r="AF173" s="2">
        <v>0</v>
      </c>
      <c r="AG173">
        <v>0</v>
      </c>
    </row>
    <row r="174" spans="13:33" x14ac:dyDescent="0.25">
      <c r="M174" s="2">
        <v>400744</v>
      </c>
      <c r="N174" s="2">
        <v>522702</v>
      </c>
      <c r="O174" s="13">
        <v>6894</v>
      </c>
      <c r="P174" s="13">
        <v>6904</v>
      </c>
      <c r="Q174" s="2">
        <v>0</v>
      </c>
      <c r="R174" s="2">
        <v>0</v>
      </c>
      <c r="S174" s="2">
        <v>0</v>
      </c>
      <c r="T174" s="2">
        <v>0</v>
      </c>
      <c r="U174" s="2">
        <v>0</v>
      </c>
      <c r="V174" s="2">
        <v>0</v>
      </c>
      <c r="W174" s="2">
        <v>0</v>
      </c>
      <c r="X174" s="2">
        <v>0</v>
      </c>
      <c r="Y174" s="2">
        <v>10</v>
      </c>
      <c r="Z174" s="2">
        <v>0</v>
      </c>
      <c r="AA174" s="3" t="s">
        <v>0</v>
      </c>
      <c r="AB174" s="2">
        <v>0</v>
      </c>
      <c r="AC174">
        <f t="shared" si="0"/>
        <v>0</v>
      </c>
      <c r="AF174" s="2">
        <v>0</v>
      </c>
      <c r="AG174">
        <v>0</v>
      </c>
    </row>
    <row r="175" spans="13:33" x14ac:dyDescent="0.25">
      <c r="M175" s="2">
        <v>400745</v>
      </c>
      <c r="N175" s="2">
        <v>522703</v>
      </c>
      <c r="O175" s="13">
        <v>6904</v>
      </c>
      <c r="P175" s="13">
        <v>6914</v>
      </c>
      <c r="Q175" s="2">
        <v>0</v>
      </c>
      <c r="R175" s="2">
        <v>0</v>
      </c>
      <c r="S175" s="2">
        <v>0</v>
      </c>
      <c r="T175" s="2">
        <v>0</v>
      </c>
      <c r="U175" s="2">
        <v>0</v>
      </c>
      <c r="V175" s="2">
        <v>0</v>
      </c>
      <c r="W175" s="2">
        <v>0</v>
      </c>
      <c r="X175" s="2">
        <v>0</v>
      </c>
      <c r="Y175" s="2">
        <v>10</v>
      </c>
      <c r="Z175" s="2">
        <v>0</v>
      </c>
      <c r="AA175" s="3" t="s">
        <v>0</v>
      </c>
      <c r="AB175" s="2">
        <v>0</v>
      </c>
      <c r="AC175">
        <f t="shared" si="0"/>
        <v>0</v>
      </c>
      <c r="AF175" s="2">
        <v>0</v>
      </c>
      <c r="AG175">
        <v>0</v>
      </c>
    </row>
    <row r="176" spans="13:33" x14ac:dyDescent="0.25">
      <c r="M176" s="2">
        <v>400746</v>
      </c>
      <c r="N176" s="2">
        <v>522704</v>
      </c>
      <c r="O176" s="13">
        <v>6914</v>
      </c>
      <c r="P176" s="13">
        <v>6920</v>
      </c>
      <c r="Q176" s="2">
        <v>0</v>
      </c>
      <c r="R176" s="2">
        <v>0</v>
      </c>
      <c r="S176" s="2">
        <v>0</v>
      </c>
      <c r="T176" s="2">
        <v>0</v>
      </c>
      <c r="U176" s="2">
        <v>0</v>
      </c>
      <c r="V176" s="2">
        <v>0</v>
      </c>
      <c r="W176" s="2">
        <v>0</v>
      </c>
      <c r="X176" s="2">
        <v>0</v>
      </c>
      <c r="Y176" s="2">
        <v>6</v>
      </c>
      <c r="Z176" s="2">
        <v>0</v>
      </c>
      <c r="AA176" s="3" t="s">
        <v>0</v>
      </c>
      <c r="AB176" s="2">
        <v>0</v>
      </c>
      <c r="AC176">
        <f t="shared" si="0"/>
        <v>0</v>
      </c>
      <c r="AF176" s="2">
        <v>0</v>
      </c>
      <c r="AG176">
        <v>0</v>
      </c>
    </row>
    <row r="177" spans="1:35" x14ac:dyDescent="0.25">
      <c r="M177" s="2">
        <v>400747</v>
      </c>
      <c r="N177" s="2">
        <v>522705</v>
      </c>
      <c r="O177" s="13">
        <v>6920</v>
      </c>
      <c r="P177" s="13">
        <v>6930</v>
      </c>
      <c r="Q177" s="2">
        <v>0</v>
      </c>
      <c r="R177" s="2">
        <v>0</v>
      </c>
      <c r="S177" s="2">
        <v>0</v>
      </c>
      <c r="T177" s="2">
        <v>0</v>
      </c>
      <c r="U177" s="2">
        <v>0.5</v>
      </c>
      <c r="V177" s="2">
        <v>0</v>
      </c>
      <c r="W177" s="2">
        <v>0</v>
      </c>
      <c r="X177" s="2">
        <v>0</v>
      </c>
      <c r="Y177" s="2">
        <v>10</v>
      </c>
      <c r="Z177" s="2">
        <v>5</v>
      </c>
      <c r="AA177" s="3" t="s">
        <v>0</v>
      </c>
      <c r="AB177" s="2">
        <v>0</v>
      </c>
      <c r="AC177">
        <f t="shared" si="0"/>
        <v>0</v>
      </c>
      <c r="AF177" s="2">
        <v>0.5</v>
      </c>
      <c r="AG177">
        <v>5</v>
      </c>
    </row>
    <row r="178" spans="1:35" x14ac:dyDescent="0.25">
      <c r="M178" s="2">
        <v>400748</v>
      </c>
      <c r="N178" s="2">
        <v>522706</v>
      </c>
      <c r="O178" s="13">
        <v>6930</v>
      </c>
      <c r="P178" s="13">
        <v>6940</v>
      </c>
      <c r="Q178" s="2">
        <v>0</v>
      </c>
      <c r="R178" s="2">
        <v>0</v>
      </c>
      <c r="S178" s="2">
        <v>0</v>
      </c>
      <c r="T178" s="2">
        <v>0</v>
      </c>
      <c r="U178" s="2">
        <v>0</v>
      </c>
      <c r="V178" s="2">
        <v>0</v>
      </c>
      <c r="W178" s="2">
        <v>0</v>
      </c>
      <c r="X178" s="2">
        <v>0</v>
      </c>
      <c r="Y178" s="2">
        <v>10</v>
      </c>
      <c r="Z178" s="2">
        <v>0</v>
      </c>
      <c r="AA178" s="3" t="s">
        <v>0</v>
      </c>
      <c r="AB178" s="2">
        <v>0</v>
      </c>
      <c r="AC178">
        <f t="shared" si="0"/>
        <v>0</v>
      </c>
      <c r="AF178" s="2">
        <v>0</v>
      </c>
      <c r="AG178">
        <v>0</v>
      </c>
    </row>
    <row r="179" spans="1:35" x14ac:dyDescent="0.25">
      <c r="M179" s="2">
        <v>400749</v>
      </c>
      <c r="N179" s="2">
        <v>522707</v>
      </c>
      <c r="O179" s="13">
        <v>6940</v>
      </c>
      <c r="P179" s="13">
        <v>6950</v>
      </c>
      <c r="Q179" s="2">
        <v>0</v>
      </c>
      <c r="R179" s="2">
        <v>0</v>
      </c>
      <c r="S179" s="2">
        <v>0</v>
      </c>
      <c r="T179" s="2">
        <v>0</v>
      </c>
      <c r="U179" s="2">
        <v>0</v>
      </c>
      <c r="V179" s="2">
        <v>0</v>
      </c>
      <c r="W179" s="2">
        <v>0</v>
      </c>
      <c r="X179" s="2">
        <v>0</v>
      </c>
      <c r="Y179" s="2">
        <v>10</v>
      </c>
      <c r="Z179" s="2">
        <v>0</v>
      </c>
      <c r="AA179" s="3" t="s">
        <v>0</v>
      </c>
      <c r="AB179" s="2">
        <v>0</v>
      </c>
      <c r="AC179">
        <f t="shared" si="0"/>
        <v>0</v>
      </c>
      <c r="AF179" s="2">
        <v>0</v>
      </c>
      <c r="AG179">
        <v>0</v>
      </c>
    </row>
    <row r="180" spans="1:35" x14ac:dyDescent="0.25">
      <c r="M180" s="2">
        <v>400750</v>
      </c>
      <c r="N180" s="2">
        <v>522708</v>
      </c>
      <c r="O180" s="13">
        <v>6950</v>
      </c>
      <c r="P180" s="13">
        <v>6960</v>
      </c>
      <c r="Q180" s="2">
        <v>0</v>
      </c>
      <c r="R180" s="2">
        <v>0</v>
      </c>
      <c r="S180" s="2">
        <v>0</v>
      </c>
      <c r="T180" s="2">
        <v>0</v>
      </c>
      <c r="U180" s="2">
        <v>0</v>
      </c>
      <c r="V180" s="2">
        <v>0</v>
      </c>
      <c r="W180" s="2">
        <v>0</v>
      </c>
      <c r="X180" s="2">
        <v>0</v>
      </c>
      <c r="Y180" s="2">
        <v>10</v>
      </c>
      <c r="Z180" s="2">
        <v>0</v>
      </c>
      <c r="AA180" s="3" t="s">
        <v>0</v>
      </c>
      <c r="AB180" s="2">
        <v>0</v>
      </c>
      <c r="AC180">
        <f t="shared" si="0"/>
        <v>0</v>
      </c>
      <c r="AF180" s="2">
        <v>0</v>
      </c>
      <c r="AG180">
        <v>0</v>
      </c>
    </row>
    <row r="181" spans="1:35" x14ac:dyDescent="0.25">
      <c r="M181" s="2">
        <v>400751</v>
      </c>
      <c r="N181" s="2">
        <v>522709</v>
      </c>
      <c r="O181" s="13">
        <v>6960</v>
      </c>
      <c r="P181" s="13">
        <v>6970</v>
      </c>
      <c r="Q181" s="2">
        <v>0</v>
      </c>
      <c r="R181" s="2">
        <v>0</v>
      </c>
      <c r="S181" s="2">
        <v>0</v>
      </c>
      <c r="T181" s="2">
        <v>0</v>
      </c>
      <c r="U181" s="2">
        <v>0</v>
      </c>
      <c r="V181" s="2">
        <v>0</v>
      </c>
      <c r="W181" s="2">
        <v>0</v>
      </c>
      <c r="X181" s="2">
        <v>0</v>
      </c>
      <c r="Y181" s="2">
        <v>10</v>
      </c>
      <c r="Z181" s="2">
        <v>0</v>
      </c>
      <c r="AA181" s="3" t="s">
        <v>0</v>
      </c>
      <c r="AB181" s="2">
        <v>0</v>
      </c>
      <c r="AC181">
        <f t="shared" si="0"/>
        <v>0</v>
      </c>
      <c r="AF181" s="2">
        <v>0</v>
      </c>
      <c r="AG181">
        <v>0</v>
      </c>
    </row>
    <row r="182" spans="1:35" x14ac:dyDescent="0.25">
      <c r="M182" s="2">
        <v>400752</v>
      </c>
      <c r="N182" s="2">
        <v>522710</v>
      </c>
      <c r="O182" s="13">
        <v>6970</v>
      </c>
      <c r="P182" s="13">
        <v>6976</v>
      </c>
      <c r="Q182" s="2">
        <v>0</v>
      </c>
      <c r="R182" s="2">
        <v>0</v>
      </c>
      <c r="S182" s="2">
        <v>0</v>
      </c>
      <c r="T182" s="2">
        <v>0</v>
      </c>
      <c r="U182" s="2">
        <v>0</v>
      </c>
      <c r="V182" s="2">
        <v>0</v>
      </c>
      <c r="W182" s="2">
        <v>0</v>
      </c>
      <c r="X182" s="2">
        <v>0</v>
      </c>
      <c r="Y182" s="2">
        <v>6</v>
      </c>
      <c r="Z182" s="2">
        <v>0</v>
      </c>
      <c r="AA182" s="3" t="s">
        <v>0</v>
      </c>
      <c r="AB182" s="2">
        <v>0</v>
      </c>
      <c r="AC182">
        <f t="shared" si="0"/>
        <v>0</v>
      </c>
      <c r="AF182" s="2">
        <v>0</v>
      </c>
      <c r="AG182">
        <v>0</v>
      </c>
    </row>
    <row r="183" spans="1:35" x14ac:dyDescent="0.25">
      <c r="M183" s="2">
        <v>400753</v>
      </c>
      <c r="O183" s="13">
        <v>6976</v>
      </c>
      <c r="P183" s="13">
        <v>6990</v>
      </c>
      <c r="Q183" s="2">
        <v>0</v>
      </c>
      <c r="R183" s="2">
        <v>0</v>
      </c>
      <c r="S183" s="2">
        <v>0</v>
      </c>
      <c r="T183" s="2">
        <v>0</v>
      </c>
      <c r="U183" s="2">
        <v>0</v>
      </c>
      <c r="V183" s="2">
        <v>0</v>
      </c>
      <c r="W183" s="2">
        <v>0</v>
      </c>
      <c r="X183" s="2">
        <v>0</v>
      </c>
      <c r="Y183" s="2">
        <v>14</v>
      </c>
      <c r="Z183" s="2">
        <v>0</v>
      </c>
      <c r="AA183" s="3" t="s">
        <v>0</v>
      </c>
      <c r="AB183" s="2">
        <v>0</v>
      </c>
      <c r="AC183">
        <f t="shared" si="0"/>
        <v>0</v>
      </c>
      <c r="AF183" s="2">
        <v>0</v>
      </c>
      <c r="AG183">
        <v>0</v>
      </c>
    </row>
    <row r="184" spans="1:35" x14ac:dyDescent="0.25">
      <c r="M184" s="2">
        <v>400754</v>
      </c>
      <c r="N184" s="2">
        <v>522711</v>
      </c>
      <c r="O184" s="13">
        <v>6990</v>
      </c>
      <c r="P184" s="13">
        <v>7000</v>
      </c>
      <c r="Q184" s="2">
        <v>2.7</v>
      </c>
      <c r="R184" s="2">
        <v>1.3</v>
      </c>
      <c r="S184" s="2">
        <v>94.6</v>
      </c>
      <c r="T184" s="2">
        <v>1.4</v>
      </c>
      <c r="U184" s="2">
        <v>6.8</v>
      </c>
      <c r="V184" s="2">
        <v>3.2</v>
      </c>
      <c r="W184" s="2">
        <v>0</v>
      </c>
      <c r="X184" s="2">
        <v>2</v>
      </c>
      <c r="Y184" s="2">
        <v>10</v>
      </c>
      <c r="Z184" s="2">
        <v>68</v>
      </c>
      <c r="AA184" s="3" t="s">
        <v>0</v>
      </c>
      <c r="AB184" s="2">
        <v>2.7</v>
      </c>
      <c r="AC184">
        <f t="shared" si="0"/>
        <v>27</v>
      </c>
      <c r="AF184" s="2">
        <v>6.8</v>
      </c>
      <c r="AG184">
        <v>68</v>
      </c>
    </row>
    <row r="185" spans="1:35" x14ac:dyDescent="0.25">
      <c r="M185" s="2"/>
      <c r="N185" s="2"/>
      <c r="O185" s="13"/>
      <c r="P185" s="13"/>
      <c r="Q185" s="2"/>
      <c r="R185" s="2"/>
      <c r="S185" s="2"/>
      <c r="T185" s="2"/>
      <c r="U185" s="2"/>
      <c r="V185" s="2"/>
      <c r="W185" s="2"/>
      <c r="X185" s="2"/>
      <c r="Y185" s="2"/>
      <c r="Z185" s="2"/>
      <c r="AA185" s="3" t="s">
        <v>0</v>
      </c>
      <c r="AC185">
        <f>SUM(AC157:AC184)</f>
        <v>352</v>
      </c>
      <c r="AD185">
        <f>352/280</f>
        <v>1.2571428571428571</v>
      </c>
      <c r="AG185">
        <f>SUM(AG157:AG184)</f>
        <v>1009</v>
      </c>
      <c r="AH185">
        <f>1009/280</f>
        <v>3.6035714285714286</v>
      </c>
    </row>
    <row r="189" spans="1:35" s="29" customFormat="1" x14ac:dyDescent="0.25">
      <c r="A189" s="39" t="s">
        <v>48</v>
      </c>
      <c r="B189" s="30" t="s">
        <v>49</v>
      </c>
      <c r="C189" s="30" t="s">
        <v>50</v>
      </c>
      <c r="D189" s="31">
        <v>43013302260000</v>
      </c>
      <c r="E189" s="32" t="s">
        <v>25</v>
      </c>
      <c r="F189" s="32" t="s">
        <v>51</v>
      </c>
      <c r="G189" s="32" t="s">
        <v>52</v>
      </c>
      <c r="H189" s="32">
        <v>5</v>
      </c>
      <c r="I189" s="32" t="s">
        <v>53</v>
      </c>
      <c r="J189" s="22">
        <v>10100</v>
      </c>
      <c r="K189" s="22">
        <v>10100</v>
      </c>
      <c r="L189" s="22">
        <v>10410</v>
      </c>
      <c r="M189" s="25">
        <v>402028</v>
      </c>
      <c r="N189" s="26">
        <v>743278</v>
      </c>
      <c r="O189" s="27">
        <v>10090</v>
      </c>
      <c r="P189" s="27">
        <v>10100</v>
      </c>
      <c r="Q189" s="26">
        <v>0.8</v>
      </c>
      <c r="R189" s="26">
        <v>1.1000000000000001</v>
      </c>
      <c r="S189" s="26">
        <v>97.5</v>
      </c>
      <c r="T189" s="26">
        <v>0.6</v>
      </c>
      <c r="U189" s="26">
        <v>2.2000000000000002</v>
      </c>
      <c r="V189" s="26">
        <v>2.6</v>
      </c>
      <c r="W189" s="26">
        <v>0</v>
      </c>
      <c r="X189" s="26">
        <v>1</v>
      </c>
      <c r="Y189" s="26">
        <v>10</v>
      </c>
      <c r="Z189" s="26">
        <v>22</v>
      </c>
      <c r="AA189" s="28" t="s">
        <v>0</v>
      </c>
      <c r="AB189" s="26">
        <v>0.8</v>
      </c>
      <c r="AC189" s="29">
        <f>AB189*10</f>
        <v>8</v>
      </c>
      <c r="AF189" s="26">
        <v>2.2000000000000002</v>
      </c>
      <c r="AG189" s="29">
        <v>22</v>
      </c>
      <c r="AI189" s="29" t="s">
        <v>199</v>
      </c>
    </row>
    <row r="190" spans="1:35" x14ac:dyDescent="0.25">
      <c r="M190" s="2">
        <v>402029</v>
      </c>
      <c r="N190" s="2">
        <v>743279</v>
      </c>
      <c r="O190" s="13">
        <v>10100</v>
      </c>
      <c r="P190" s="13">
        <v>10110</v>
      </c>
      <c r="Q190" s="2">
        <v>0.7</v>
      </c>
      <c r="R190" s="2">
        <v>1.3</v>
      </c>
      <c r="S190" s="2">
        <v>97.3</v>
      </c>
      <c r="T190" s="2">
        <v>0.7</v>
      </c>
      <c r="U190" s="2">
        <v>1.9</v>
      </c>
      <c r="V190" s="2">
        <v>3</v>
      </c>
      <c r="W190" s="2">
        <v>0</v>
      </c>
      <c r="X190" s="2">
        <v>1</v>
      </c>
      <c r="Y190" s="2">
        <v>10</v>
      </c>
      <c r="Z190" s="2">
        <v>19</v>
      </c>
      <c r="AA190" s="3" t="s">
        <v>0</v>
      </c>
      <c r="AB190" s="2">
        <v>0.7</v>
      </c>
      <c r="AC190">
        <f t="shared" ref="AC190:AC217" si="1">AB190*10</f>
        <v>7</v>
      </c>
      <c r="AF190" s="2">
        <v>1.9</v>
      </c>
      <c r="AG190">
        <v>19</v>
      </c>
    </row>
    <row r="191" spans="1:35" x14ac:dyDescent="0.25">
      <c r="M191" s="2">
        <v>402030</v>
      </c>
      <c r="N191" s="2">
        <v>743280</v>
      </c>
      <c r="O191" s="13">
        <v>10110</v>
      </c>
      <c r="P191" s="13">
        <v>10120</v>
      </c>
      <c r="Q191" s="2">
        <v>0.7</v>
      </c>
      <c r="R191" s="2">
        <v>0.7</v>
      </c>
      <c r="S191" s="2">
        <v>97.8</v>
      </c>
      <c r="T191" s="2">
        <v>0.8</v>
      </c>
      <c r="U191" s="2">
        <v>1.9</v>
      </c>
      <c r="V191" s="2">
        <v>1.7</v>
      </c>
      <c r="W191" s="2">
        <v>0</v>
      </c>
      <c r="X191" s="2">
        <v>1</v>
      </c>
      <c r="Y191" s="2">
        <v>10</v>
      </c>
      <c r="Z191" s="2">
        <v>19</v>
      </c>
      <c r="AA191" s="3" t="s">
        <v>0</v>
      </c>
      <c r="AB191" s="2">
        <v>0.7</v>
      </c>
      <c r="AC191">
        <f t="shared" si="1"/>
        <v>7</v>
      </c>
      <c r="AF191" s="2">
        <v>1.9</v>
      </c>
      <c r="AG191">
        <v>19</v>
      </c>
    </row>
    <row r="192" spans="1:35" x14ac:dyDescent="0.25">
      <c r="M192" s="2">
        <v>402031</v>
      </c>
      <c r="N192" s="2">
        <v>743281</v>
      </c>
      <c r="O192" s="13">
        <v>10120</v>
      </c>
      <c r="P192" s="13">
        <v>10130</v>
      </c>
      <c r="Q192" s="2">
        <v>0.7</v>
      </c>
      <c r="R192" s="2">
        <v>0.9</v>
      </c>
      <c r="S192" s="2">
        <v>97.9</v>
      </c>
      <c r="T192" s="2">
        <v>0.5</v>
      </c>
      <c r="U192" s="2">
        <v>1.8</v>
      </c>
      <c r="V192" s="2">
        <v>2.2000000000000002</v>
      </c>
      <c r="W192" s="2">
        <v>0</v>
      </c>
      <c r="X192" s="2">
        <v>1</v>
      </c>
      <c r="Y192" s="2">
        <v>10</v>
      </c>
      <c r="Z192" s="2">
        <v>18</v>
      </c>
      <c r="AA192" s="3" t="s">
        <v>0</v>
      </c>
      <c r="AB192" s="2">
        <v>0.7</v>
      </c>
      <c r="AC192">
        <f t="shared" si="1"/>
        <v>7</v>
      </c>
      <c r="AF192" s="2">
        <v>1.8</v>
      </c>
      <c r="AG192">
        <v>18</v>
      </c>
    </row>
    <row r="193" spans="13:33" x14ac:dyDescent="0.25">
      <c r="M193" s="2">
        <v>402032</v>
      </c>
      <c r="N193" s="2">
        <v>743282</v>
      </c>
      <c r="O193" s="13">
        <v>10130</v>
      </c>
      <c r="P193" s="13">
        <v>10140</v>
      </c>
      <c r="Q193" s="2">
        <v>0.8</v>
      </c>
      <c r="R193" s="2">
        <v>1.1000000000000001</v>
      </c>
      <c r="S193" s="2">
        <v>97.6</v>
      </c>
      <c r="T193" s="2">
        <v>0.5</v>
      </c>
      <c r="U193" s="2">
        <v>2.1</v>
      </c>
      <c r="V193" s="2">
        <v>2.6</v>
      </c>
      <c r="W193" s="2">
        <v>0</v>
      </c>
      <c r="X193" s="2">
        <v>1</v>
      </c>
      <c r="Y193" s="2">
        <v>10</v>
      </c>
      <c r="Z193" s="2">
        <v>21</v>
      </c>
      <c r="AA193" s="3" t="s">
        <v>0</v>
      </c>
      <c r="AB193" s="2">
        <v>0.8</v>
      </c>
      <c r="AC193">
        <f t="shared" si="1"/>
        <v>8</v>
      </c>
      <c r="AF193" s="2">
        <v>2.1</v>
      </c>
      <c r="AG193">
        <v>21</v>
      </c>
    </row>
    <row r="194" spans="13:33" x14ac:dyDescent="0.25">
      <c r="M194" s="2">
        <v>402033</v>
      </c>
      <c r="N194" s="2">
        <v>743283</v>
      </c>
      <c r="O194" s="13">
        <v>10140</v>
      </c>
      <c r="P194" s="13">
        <v>10150</v>
      </c>
      <c r="Q194" s="2">
        <v>1</v>
      </c>
      <c r="R194" s="2">
        <v>1.1000000000000001</v>
      </c>
      <c r="S194" s="2">
        <v>97.1</v>
      </c>
      <c r="T194" s="2">
        <v>0.8</v>
      </c>
      <c r="U194" s="2">
        <v>2.7</v>
      </c>
      <c r="V194" s="2">
        <v>2.6</v>
      </c>
      <c r="W194" s="2">
        <v>0</v>
      </c>
      <c r="X194" s="2">
        <v>1</v>
      </c>
      <c r="Y194" s="2">
        <v>10</v>
      </c>
      <c r="Z194" s="2">
        <v>27</v>
      </c>
      <c r="AA194" s="3" t="s">
        <v>0</v>
      </c>
      <c r="AB194" s="2">
        <v>1</v>
      </c>
      <c r="AC194">
        <f t="shared" si="1"/>
        <v>10</v>
      </c>
      <c r="AF194" s="2">
        <v>2.7</v>
      </c>
      <c r="AG194">
        <v>27</v>
      </c>
    </row>
    <row r="195" spans="13:33" x14ac:dyDescent="0.25">
      <c r="M195" s="2">
        <v>402034</v>
      </c>
      <c r="N195" s="2">
        <v>743284</v>
      </c>
      <c r="O195" s="13">
        <v>10150</v>
      </c>
      <c r="P195" s="13">
        <v>10160</v>
      </c>
      <c r="Q195" s="2">
        <v>0.9</v>
      </c>
      <c r="R195" s="2">
        <v>1.1000000000000001</v>
      </c>
      <c r="S195" s="2">
        <v>97.3</v>
      </c>
      <c r="T195" s="2">
        <v>0.7</v>
      </c>
      <c r="U195" s="2">
        <v>2.2999999999999998</v>
      </c>
      <c r="V195" s="2">
        <v>2.6</v>
      </c>
      <c r="W195" s="2">
        <v>0</v>
      </c>
      <c r="X195" s="2">
        <v>1</v>
      </c>
      <c r="Y195" s="2">
        <v>10</v>
      </c>
      <c r="Z195" s="2">
        <v>23</v>
      </c>
      <c r="AA195" s="3" t="s">
        <v>0</v>
      </c>
      <c r="AB195" s="2">
        <v>0.9</v>
      </c>
      <c r="AC195">
        <f t="shared" si="1"/>
        <v>9</v>
      </c>
      <c r="AF195" s="2">
        <v>2.2999999999999998</v>
      </c>
      <c r="AG195">
        <v>23</v>
      </c>
    </row>
    <row r="196" spans="13:33" x14ac:dyDescent="0.25">
      <c r="M196" s="2">
        <v>402035</v>
      </c>
      <c r="N196" s="2">
        <v>743285</v>
      </c>
      <c r="O196" s="13">
        <v>10160</v>
      </c>
      <c r="P196" s="13">
        <v>10170</v>
      </c>
      <c r="Q196" s="2">
        <v>0.8</v>
      </c>
      <c r="R196" s="2">
        <v>1.1000000000000001</v>
      </c>
      <c r="S196" s="2">
        <v>97.2</v>
      </c>
      <c r="T196" s="2">
        <v>0.9</v>
      </c>
      <c r="U196" s="2">
        <v>2.2000000000000002</v>
      </c>
      <c r="V196" s="2">
        <v>2.6</v>
      </c>
      <c r="W196" s="2">
        <v>0</v>
      </c>
      <c r="X196" s="2">
        <v>1</v>
      </c>
      <c r="Y196" s="2">
        <v>10</v>
      </c>
      <c r="Z196" s="2">
        <v>22</v>
      </c>
      <c r="AA196" s="3" t="s">
        <v>0</v>
      </c>
      <c r="AB196" s="2">
        <v>0.8</v>
      </c>
      <c r="AC196">
        <f t="shared" si="1"/>
        <v>8</v>
      </c>
      <c r="AF196" s="2">
        <v>2.2000000000000002</v>
      </c>
      <c r="AG196">
        <v>22</v>
      </c>
    </row>
    <row r="197" spans="13:33" x14ac:dyDescent="0.25">
      <c r="M197" s="2">
        <v>402036</v>
      </c>
      <c r="N197" s="2">
        <v>743286</v>
      </c>
      <c r="O197" s="13">
        <v>10170</v>
      </c>
      <c r="P197" s="13">
        <v>10180</v>
      </c>
      <c r="Q197" s="2">
        <v>0.9</v>
      </c>
      <c r="R197" s="2">
        <v>0.9</v>
      </c>
      <c r="S197" s="2">
        <v>97.7</v>
      </c>
      <c r="T197" s="2">
        <v>0.5</v>
      </c>
      <c r="U197" s="2">
        <v>2.4</v>
      </c>
      <c r="V197" s="2">
        <v>2.2000000000000002</v>
      </c>
      <c r="W197" s="2">
        <v>0</v>
      </c>
      <c r="X197" s="2">
        <v>1</v>
      </c>
      <c r="Y197" s="2">
        <v>10</v>
      </c>
      <c r="Z197" s="2">
        <v>24</v>
      </c>
      <c r="AA197" s="3" t="s">
        <v>0</v>
      </c>
      <c r="AB197" s="2">
        <v>0.9</v>
      </c>
      <c r="AC197">
        <f t="shared" si="1"/>
        <v>9</v>
      </c>
      <c r="AF197" s="2">
        <v>2.4</v>
      </c>
      <c r="AG197">
        <v>24</v>
      </c>
    </row>
    <row r="198" spans="13:33" x14ac:dyDescent="0.25">
      <c r="M198" s="2">
        <v>402037</v>
      </c>
      <c r="N198" s="2">
        <v>743287</v>
      </c>
      <c r="O198" s="13">
        <v>10180</v>
      </c>
      <c r="P198" s="13">
        <v>10190</v>
      </c>
      <c r="Q198" s="2">
        <v>0.9</v>
      </c>
      <c r="R198" s="2">
        <v>1.4</v>
      </c>
      <c r="S198" s="2">
        <v>95.3</v>
      </c>
      <c r="T198" s="2">
        <v>2.4</v>
      </c>
      <c r="U198" s="2">
        <v>2.4</v>
      </c>
      <c r="V198" s="2">
        <v>3.4</v>
      </c>
      <c r="W198" s="2">
        <v>0</v>
      </c>
      <c r="X198" s="2">
        <v>1</v>
      </c>
      <c r="Y198" s="2">
        <v>10</v>
      </c>
      <c r="Z198" s="2">
        <v>24</v>
      </c>
      <c r="AA198" s="3" t="s">
        <v>0</v>
      </c>
      <c r="AB198" s="2">
        <v>0.9</v>
      </c>
      <c r="AC198">
        <f t="shared" si="1"/>
        <v>9</v>
      </c>
      <c r="AF198" s="2">
        <v>2.4</v>
      </c>
      <c r="AG198">
        <v>24</v>
      </c>
    </row>
    <row r="199" spans="13:33" x14ac:dyDescent="0.25">
      <c r="M199" s="2">
        <v>402038</v>
      </c>
      <c r="N199" s="2">
        <v>743288</v>
      </c>
      <c r="O199" s="13">
        <v>10190</v>
      </c>
      <c r="P199" s="13">
        <v>10200</v>
      </c>
      <c r="Q199" s="2">
        <v>0</v>
      </c>
      <c r="R199" s="2">
        <v>0</v>
      </c>
      <c r="S199" s="2">
        <v>0</v>
      </c>
      <c r="T199" s="2">
        <v>0</v>
      </c>
      <c r="U199" s="2">
        <v>2</v>
      </c>
      <c r="V199" s="2">
        <v>0</v>
      </c>
      <c r="W199" s="2">
        <v>0</v>
      </c>
      <c r="X199" s="2">
        <v>0</v>
      </c>
      <c r="Y199" s="2">
        <v>10</v>
      </c>
      <c r="Z199" s="2">
        <v>20</v>
      </c>
      <c r="AA199" s="3" t="s">
        <v>0</v>
      </c>
      <c r="AB199" s="2">
        <v>0</v>
      </c>
      <c r="AC199">
        <f t="shared" si="1"/>
        <v>0</v>
      </c>
      <c r="AF199" s="2">
        <v>2</v>
      </c>
      <c r="AG199">
        <v>20</v>
      </c>
    </row>
    <row r="200" spans="13:33" x14ac:dyDescent="0.25">
      <c r="M200" s="2">
        <v>402039</v>
      </c>
      <c r="N200" s="2">
        <v>743289</v>
      </c>
      <c r="O200" s="13">
        <v>10200</v>
      </c>
      <c r="P200" s="13">
        <v>10210</v>
      </c>
      <c r="Q200" s="2">
        <v>0</v>
      </c>
      <c r="R200" s="2">
        <v>0</v>
      </c>
      <c r="S200" s="2">
        <v>0</v>
      </c>
      <c r="T200" s="2">
        <v>0</v>
      </c>
      <c r="U200" s="2">
        <v>0.5</v>
      </c>
      <c r="V200" s="2">
        <v>0</v>
      </c>
      <c r="W200" s="2">
        <v>0</v>
      </c>
      <c r="X200" s="2">
        <v>0</v>
      </c>
      <c r="Y200" s="2">
        <v>10</v>
      </c>
      <c r="Z200" s="2">
        <v>5</v>
      </c>
      <c r="AA200" s="3" t="s">
        <v>0</v>
      </c>
      <c r="AB200" s="2">
        <v>0</v>
      </c>
      <c r="AC200">
        <f t="shared" si="1"/>
        <v>0</v>
      </c>
      <c r="AF200" s="2">
        <v>0.5</v>
      </c>
      <c r="AG200">
        <v>5</v>
      </c>
    </row>
    <row r="201" spans="13:33" x14ac:dyDescent="0.25">
      <c r="M201" s="2">
        <v>402040</v>
      </c>
      <c r="N201" s="2">
        <v>743290</v>
      </c>
      <c r="O201" s="13">
        <v>10210</v>
      </c>
      <c r="P201" s="13">
        <v>10220</v>
      </c>
      <c r="Q201" s="2">
        <v>0.6</v>
      </c>
      <c r="R201" s="2">
        <v>0.8</v>
      </c>
      <c r="S201" s="2">
        <v>98.1</v>
      </c>
      <c r="T201" s="2">
        <v>0.5</v>
      </c>
      <c r="U201" s="2">
        <v>1.6</v>
      </c>
      <c r="V201" s="2">
        <v>1.9</v>
      </c>
      <c r="W201" s="2">
        <v>0</v>
      </c>
      <c r="X201" s="2">
        <v>1</v>
      </c>
      <c r="Y201" s="2">
        <v>10</v>
      </c>
      <c r="Z201" s="2">
        <v>16</v>
      </c>
      <c r="AA201" s="3" t="s">
        <v>0</v>
      </c>
      <c r="AB201" s="2">
        <v>0.6</v>
      </c>
      <c r="AC201">
        <f t="shared" si="1"/>
        <v>6</v>
      </c>
      <c r="AF201" s="2">
        <v>1.6</v>
      </c>
      <c r="AG201">
        <v>16</v>
      </c>
    </row>
    <row r="202" spans="13:33" x14ac:dyDescent="0.25">
      <c r="M202" s="2">
        <v>402041</v>
      </c>
      <c r="N202" s="2">
        <v>743291</v>
      </c>
      <c r="O202" s="13">
        <v>10220</v>
      </c>
      <c r="P202" s="13">
        <v>10230</v>
      </c>
      <c r="Q202" s="2">
        <v>0.5</v>
      </c>
      <c r="R202" s="2">
        <v>1</v>
      </c>
      <c r="S202" s="2">
        <v>97.8</v>
      </c>
      <c r="T202" s="2">
        <v>0.7</v>
      </c>
      <c r="U202" s="2">
        <v>1.4</v>
      </c>
      <c r="V202" s="2">
        <v>2.4</v>
      </c>
      <c r="W202" s="2">
        <v>0</v>
      </c>
      <c r="X202" s="2">
        <v>1</v>
      </c>
      <c r="Y202" s="2">
        <v>10</v>
      </c>
      <c r="Z202" s="2">
        <v>14</v>
      </c>
      <c r="AA202" s="3" t="s">
        <v>0</v>
      </c>
      <c r="AB202" s="2">
        <v>0.5</v>
      </c>
      <c r="AC202">
        <f t="shared" si="1"/>
        <v>5</v>
      </c>
      <c r="AF202" s="2">
        <v>1.4</v>
      </c>
      <c r="AG202">
        <v>14</v>
      </c>
    </row>
    <row r="203" spans="13:33" x14ac:dyDescent="0.25">
      <c r="M203" s="2">
        <v>402042</v>
      </c>
      <c r="N203" s="2">
        <v>743292</v>
      </c>
      <c r="O203" s="13">
        <v>10230</v>
      </c>
      <c r="P203" s="13">
        <v>10240</v>
      </c>
      <c r="Q203" s="2">
        <v>0.5</v>
      </c>
      <c r="R203" s="2">
        <v>1</v>
      </c>
      <c r="S203" s="2">
        <v>98.2</v>
      </c>
      <c r="T203" s="2">
        <v>0.3</v>
      </c>
      <c r="U203" s="2">
        <v>1.4</v>
      </c>
      <c r="V203" s="2">
        <v>2.4</v>
      </c>
      <c r="W203" s="2">
        <v>0</v>
      </c>
      <c r="X203" s="2">
        <v>1</v>
      </c>
      <c r="Y203" s="2">
        <v>10</v>
      </c>
      <c r="Z203" s="2">
        <v>14</v>
      </c>
      <c r="AA203" s="3" t="s">
        <v>0</v>
      </c>
      <c r="AB203" s="2">
        <v>0.5</v>
      </c>
      <c r="AC203">
        <f t="shared" si="1"/>
        <v>5</v>
      </c>
      <c r="AF203" s="2">
        <v>1.4</v>
      </c>
      <c r="AG203">
        <v>14</v>
      </c>
    </row>
    <row r="204" spans="13:33" x14ac:dyDescent="0.25">
      <c r="M204" s="2">
        <v>402043</v>
      </c>
      <c r="N204" s="2">
        <v>743293</v>
      </c>
      <c r="O204" s="13">
        <v>10240</v>
      </c>
      <c r="P204" s="13">
        <v>10250</v>
      </c>
      <c r="Q204" s="2">
        <v>0.5</v>
      </c>
      <c r="R204" s="2">
        <v>0.8</v>
      </c>
      <c r="S204" s="2">
        <v>98.4</v>
      </c>
      <c r="T204" s="2">
        <v>0.3</v>
      </c>
      <c r="U204" s="2">
        <v>1.2</v>
      </c>
      <c r="V204" s="2">
        <v>1.9</v>
      </c>
      <c r="W204" s="2">
        <v>0</v>
      </c>
      <c r="X204" s="2">
        <v>1</v>
      </c>
      <c r="Y204" s="2">
        <v>10</v>
      </c>
      <c r="Z204" s="2">
        <v>12</v>
      </c>
      <c r="AA204" s="3" t="s">
        <v>0</v>
      </c>
      <c r="AB204" s="2">
        <v>0.5</v>
      </c>
      <c r="AC204">
        <f t="shared" si="1"/>
        <v>5</v>
      </c>
      <c r="AF204" s="2">
        <v>1.2</v>
      </c>
      <c r="AG204">
        <v>12</v>
      </c>
    </row>
    <row r="205" spans="13:33" x14ac:dyDescent="0.25">
      <c r="M205" s="2">
        <v>402044</v>
      </c>
      <c r="N205" s="2">
        <v>743294</v>
      </c>
      <c r="O205" s="13">
        <v>10250</v>
      </c>
      <c r="P205" s="13">
        <v>10260</v>
      </c>
      <c r="Q205" s="2">
        <v>0.4</v>
      </c>
      <c r="R205" s="2">
        <v>1</v>
      </c>
      <c r="S205" s="2">
        <v>98.2</v>
      </c>
      <c r="T205" s="2">
        <v>0.4</v>
      </c>
      <c r="U205" s="2">
        <v>1.1000000000000001</v>
      </c>
      <c r="V205" s="2">
        <v>2.2999999999999998</v>
      </c>
      <c r="W205" s="2">
        <v>0</v>
      </c>
      <c r="X205" s="2">
        <v>1</v>
      </c>
      <c r="Y205" s="2">
        <v>10</v>
      </c>
      <c r="Z205" s="2">
        <v>11</v>
      </c>
      <c r="AA205" s="3" t="s">
        <v>0</v>
      </c>
      <c r="AB205" s="2">
        <v>0.4</v>
      </c>
      <c r="AC205">
        <f t="shared" si="1"/>
        <v>4</v>
      </c>
      <c r="AF205" s="2">
        <v>1.1000000000000001</v>
      </c>
      <c r="AG205">
        <v>11</v>
      </c>
    </row>
    <row r="206" spans="13:33" x14ac:dyDescent="0.25">
      <c r="M206" s="2">
        <v>402045</v>
      </c>
      <c r="N206" s="2">
        <v>743295</v>
      </c>
      <c r="O206" s="13">
        <v>10260</v>
      </c>
      <c r="P206" s="13">
        <v>10270</v>
      </c>
      <c r="Q206" s="2">
        <v>0.4</v>
      </c>
      <c r="R206" s="2">
        <v>0.9</v>
      </c>
      <c r="S206" s="2">
        <v>98.4</v>
      </c>
      <c r="T206" s="2">
        <v>0.3</v>
      </c>
      <c r="U206" s="2">
        <v>1</v>
      </c>
      <c r="V206" s="2">
        <v>2.1</v>
      </c>
      <c r="W206" s="2">
        <v>0</v>
      </c>
      <c r="X206" s="2">
        <v>1</v>
      </c>
      <c r="Y206" s="2">
        <v>10</v>
      </c>
      <c r="Z206" s="2">
        <v>10</v>
      </c>
      <c r="AA206" s="3" t="s">
        <v>0</v>
      </c>
      <c r="AB206" s="2">
        <v>0.4</v>
      </c>
      <c r="AC206">
        <f t="shared" si="1"/>
        <v>4</v>
      </c>
      <c r="AF206" s="2">
        <v>1</v>
      </c>
      <c r="AG206">
        <v>10</v>
      </c>
    </row>
    <row r="207" spans="13:33" x14ac:dyDescent="0.25">
      <c r="M207" s="2">
        <v>402046</v>
      </c>
      <c r="N207" s="2">
        <v>743296</v>
      </c>
      <c r="O207" s="13">
        <v>10270</v>
      </c>
      <c r="P207" s="13">
        <v>10280</v>
      </c>
      <c r="Q207" s="2">
        <v>0.4</v>
      </c>
      <c r="R207" s="2">
        <v>0.6</v>
      </c>
      <c r="S207" s="2">
        <v>98.6</v>
      </c>
      <c r="T207" s="2">
        <v>0.4</v>
      </c>
      <c r="U207" s="2">
        <v>1.1000000000000001</v>
      </c>
      <c r="V207" s="2">
        <v>1.4</v>
      </c>
      <c r="W207" s="2">
        <v>0</v>
      </c>
      <c r="X207" s="2">
        <v>1</v>
      </c>
      <c r="Y207" s="2">
        <v>10</v>
      </c>
      <c r="Z207" s="2">
        <v>11</v>
      </c>
      <c r="AA207" s="3" t="s">
        <v>0</v>
      </c>
      <c r="AB207" s="2">
        <v>0.4</v>
      </c>
      <c r="AC207">
        <f t="shared" si="1"/>
        <v>4</v>
      </c>
      <c r="AF207" s="2">
        <v>1.1000000000000001</v>
      </c>
      <c r="AG207">
        <v>11</v>
      </c>
    </row>
    <row r="208" spans="13:33" x14ac:dyDescent="0.25">
      <c r="M208" s="2">
        <v>402047</v>
      </c>
      <c r="N208" s="2">
        <v>743297</v>
      </c>
      <c r="O208" s="13">
        <v>10280</v>
      </c>
      <c r="P208" s="13">
        <v>10310</v>
      </c>
      <c r="Q208" s="2">
        <v>0</v>
      </c>
      <c r="R208" s="2">
        <v>0</v>
      </c>
      <c r="S208" s="2">
        <v>0</v>
      </c>
      <c r="T208" s="2">
        <v>0</v>
      </c>
      <c r="U208" s="2">
        <v>0.5</v>
      </c>
      <c r="V208" s="2">
        <v>0</v>
      </c>
      <c r="W208" s="2">
        <v>0</v>
      </c>
      <c r="X208" s="2">
        <v>0</v>
      </c>
      <c r="Y208" s="2">
        <v>30</v>
      </c>
      <c r="Z208" s="2">
        <v>15</v>
      </c>
      <c r="AA208" s="3" t="s">
        <v>0</v>
      </c>
      <c r="AB208" s="2">
        <v>0</v>
      </c>
      <c r="AC208">
        <f t="shared" si="1"/>
        <v>0</v>
      </c>
      <c r="AF208" s="2">
        <v>0.5</v>
      </c>
      <c r="AG208">
        <v>15</v>
      </c>
    </row>
    <row r="209" spans="1:35" x14ac:dyDescent="0.25">
      <c r="M209" s="2">
        <v>402048</v>
      </c>
      <c r="N209" s="2">
        <v>743300</v>
      </c>
      <c r="O209" s="13">
        <v>10310</v>
      </c>
      <c r="P209" s="13">
        <v>10320</v>
      </c>
      <c r="Q209" s="2">
        <v>0.3</v>
      </c>
      <c r="R209" s="2">
        <v>0.9</v>
      </c>
      <c r="S209" s="2">
        <v>98.7</v>
      </c>
      <c r="T209" s="2">
        <v>0.1</v>
      </c>
      <c r="U209" s="2">
        <v>0.8</v>
      </c>
      <c r="V209" s="2">
        <v>2.2000000000000002</v>
      </c>
      <c r="W209" s="2">
        <v>0</v>
      </c>
      <c r="X209" s="2">
        <v>1</v>
      </c>
      <c r="Y209" s="2">
        <v>10</v>
      </c>
      <c r="Z209" s="2">
        <v>8</v>
      </c>
      <c r="AA209" s="3" t="s">
        <v>0</v>
      </c>
      <c r="AB209" s="2">
        <v>0.3</v>
      </c>
      <c r="AC209">
        <f t="shared" si="1"/>
        <v>3</v>
      </c>
      <c r="AF209" s="2">
        <v>0.8</v>
      </c>
      <c r="AG209">
        <v>8</v>
      </c>
    </row>
    <row r="210" spans="1:35" x14ac:dyDescent="0.25">
      <c r="M210" s="2">
        <v>402049</v>
      </c>
      <c r="N210" s="2">
        <v>743301</v>
      </c>
      <c r="O210" s="13">
        <v>10320</v>
      </c>
      <c r="P210" s="13">
        <v>10330</v>
      </c>
      <c r="Q210" s="2">
        <v>0.7</v>
      </c>
      <c r="R210" s="2">
        <v>1.5</v>
      </c>
      <c r="S210" s="2">
        <v>96.3</v>
      </c>
      <c r="T210" s="2">
        <v>1.5</v>
      </c>
      <c r="U210" s="2">
        <v>1.8</v>
      </c>
      <c r="V210" s="2">
        <v>3.6</v>
      </c>
      <c r="W210" s="2">
        <v>0</v>
      </c>
      <c r="X210" s="2">
        <v>1</v>
      </c>
      <c r="Y210" s="2">
        <v>10</v>
      </c>
      <c r="Z210" s="2">
        <v>18</v>
      </c>
      <c r="AA210" s="3" t="s">
        <v>0</v>
      </c>
      <c r="AB210" s="2">
        <v>0.7</v>
      </c>
      <c r="AC210">
        <f t="shared" si="1"/>
        <v>7</v>
      </c>
      <c r="AF210" s="2">
        <v>1.8</v>
      </c>
      <c r="AG210">
        <v>18</v>
      </c>
    </row>
    <row r="211" spans="1:35" x14ac:dyDescent="0.25">
      <c r="M211" s="2">
        <v>402050</v>
      </c>
      <c r="N211" s="2">
        <v>743302</v>
      </c>
      <c r="O211" s="13">
        <v>10330</v>
      </c>
      <c r="P211" s="13">
        <v>10350</v>
      </c>
      <c r="Q211" s="2">
        <v>0</v>
      </c>
      <c r="R211" s="2">
        <v>0</v>
      </c>
      <c r="S211" s="2">
        <v>0</v>
      </c>
      <c r="T211" s="2">
        <v>0</v>
      </c>
      <c r="U211" s="2">
        <v>0.5</v>
      </c>
      <c r="V211" s="2">
        <v>0</v>
      </c>
      <c r="W211" s="2">
        <v>0</v>
      </c>
      <c r="X211" s="2">
        <v>0</v>
      </c>
      <c r="Y211" s="2">
        <v>20</v>
      </c>
      <c r="Z211" s="2">
        <v>10</v>
      </c>
      <c r="AA211" s="3" t="s">
        <v>0</v>
      </c>
      <c r="AB211" s="2">
        <v>0</v>
      </c>
      <c r="AC211">
        <f t="shared" si="1"/>
        <v>0</v>
      </c>
      <c r="AF211" s="2">
        <v>0.5</v>
      </c>
      <c r="AG211">
        <v>10</v>
      </c>
    </row>
    <row r="212" spans="1:35" x14ac:dyDescent="0.25">
      <c r="M212" s="2">
        <v>402051</v>
      </c>
      <c r="O212" s="13">
        <v>10350</v>
      </c>
      <c r="P212" s="13">
        <v>10360</v>
      </c>
      <c r="Q212" s="2">
        <v>0</v>
      </c>
      <c r="R212" s="2">
        <v>0</v>
      </c>
      <c r="S212" s="2">
        <v>0</v>
      </c>
      <c r="T212" s="2">
        <v>0</v>
      </c>
      <c r="U212" s="2">
        <v>0</v>
      </c>
      <c r="V212" s="2">
        <v>0</v>
      </c>
      <c r="W212" s="2">
        <v>0</v>
      </c>
      <c r="X212" s="2">
        <v>0</v>
      </c>
      <c r="Y212" s="2">
        <v>10</v>
      </c>
      <c r="Z212" s="2">
        <v>0</v>
      </c>
      <c r="AA212" s="3" t="s">
        <v>0</v>
      </c>
      <c r="AB212" s="2">
        <v>0</v>
      </c>
      <c r="AC212">
        <f t="shared" si="1"/>
        <v>0</v>
      </c>
      <c r="AF212" s="2">
        <v>0</v>
      </c>
      <c r="AG212">
        <v>0</v>
      </c>
    </row>
    <row r="213" spans="1:35" x14ac:dyDescent="0.25">
      <c r="M213" s="2">
        <v>402052</v>
      </c>
      <c r="N213" s="2">
        <v>743304</v>
      </c>
      <c r="O213" s="13">
        <v>10360</v>
      </c>
      <c r="P213" s="13">
        <v>10370</v>
      </c>
      <c r="Q213" s="2">
        <v>0</v>
      </c>
      <c r="R213" s="2">
        <v>0</v>
      </c>
      <c r="S213" s="2">
        <v>0</v>
      </c>
      <c r="T213" s="2">
        <v>0</v>
      </c>
      <c r="U213" s="2">
        <v>0.5</v>
      </c>
      <c r="V213" s="2">
        <v>0</v>
      </c>
      <c r="W213" s="2">
        <v>0</v>
      </c>
      <c r="X213" s="2">
        <v>0</v>
      </c>
      <c r="Y213" s="2">
        <v>10</v>
      </c>
      <c r="Z213" s="2">
        <v>5</v>
      </c>
      <c r="AA213" s="3" t="s">
        <v>0</v>
      </c>
      <c r="AB213" s="2">
        <v>0</v>
      </c>
      <c r="AC213">
        <f t="shared" si="1"/>
        <v>0</v>
      </c>
      <c r="AF213" s="2">
        <v>0.5</v>
      </c>
      <c r="AG213">
        <v>5</v>
      </c>
    </row>
    <row r="214" spans="1:35" x14ac:dyDescent="0.25">
      <c r="M214" s="2">
        <v>402053</v>
      </c>
      <c r="O214" s="13">
        <v>10370</v>
      </c>
      <c r="P214" s="13">
        <v>10380</v>
      </c>
      <c r="Q214" s="2">
        <v>0</v>
      </c>
      <c r="R214" s="2">
        <v>0</v>
      </c>
      <c r="S214" s="2">
        <v>0</v>
      </c>
      <c r="T214" s="2">
        <v>0</v>
      </c>
      <c r="U214" s="2">
        <v>0</v>
      </c>
      <c r="V214" s="2">
        <v>0</v>
      </c>
      <c r="W214" s="2">
        <v>0</v>
      </c>
      <c r="X214" s="2">
        <v>0</v>
      </c>
      <c r="Y214" s="2">
        <v>10</v>
      </c>
      <c r="Z214" s="2">
        <v>0</v>
      </c>
      <c r="AA214" s="3" t="s">
        <v>0</v>
      </c>
      <c r="AB214" s="2">
        <v>0</v>
      </c>
      <c r="AC214">
        <f t="shared" si="1"/>
        <v>0</v>
      </c>
      <c r="AF214" s="2">
        <v>0</v>
      </c>
      <c r="AG214">
        <v>0</v>
      </c>
    </row>
    <row r="215" spans="1:35" x14ac:dyDescent="0.25">
      <c r="M215" s="2">
        <v>402054</v>
      </c>
      <c r="N215" s="2">
        <v>743305</v>
      </c>
      <c r="O215" s="13">
        <v>10380</v>
      </c>
      <c r="P215" s="13">
        <v>10390</v>
      </c>
      <c r="Q215" s="2">
        <v>2.1</v>
      </c>
      <c r="R215" s="2">
        <v>3.7</v>
      </c>
      <c r="S215" s="2">
        <v>92.6</v>
      </c>
      <c r="T215" s="2">
        <v>1.6</v>
      </c>
      <c r="U215" s="2">
        <v>5.5</v>
      </c>
      <c r="V215" s="2">
        <v>8.8000000000000007</v>
      </c>
      <c r="W215" s="2">
        <v>0</v>
      </c>
      <c r="X215" s="2">
        <v>1</v>
      </c>
      <c r="Y215" s="2">
        <v>10</v>
      </c>
      <c r="Z215" s="2">
        <v>55</v>
      </c>
      <c r="AA215" s="3" t="s">
        <v>0</v>
      </c>
      <c r="AB215" s="2">
        <v>2.1</v>
      </c>
      <c r="AC215">
        <f t="shared" si="1"/>
        <v>21</v>
      </c>
      <c r="AF215" s="2">
        <v>5.5</v>
      </c>
      <c r="AG215">
        <v>55</v>
      </c>
    </row>
    <row r="216" spans="1:35" x14ac:dyDescent="0.25">
      <c r="M216" s="2">
        <v>402055</v>
      </c>
      <c r="N216" s="2">
        <v>743306</v>
      </c>
      <c r="O216" s="13">
        <v>10390</v>
      </c>
      <c r="P216" s="13">
        <v>10400</v>
      </c>
      <c r="Q216" s="2">
        <v>1.9</v>
      </c>
      <c r="R216" s="2">
        <v>3.3</v>
      </c>
      <c r="S216" s="2">
        <v>93.4</v>
      </c>
      <c r="T216" s="2">
        <v>1.4</v>
      </c>
      <c r="U216" s="2">
        <v>5</v>
      </c>
      <c r="V216" s="2">
        <v>7.9</v>
      </c>
      <c r="W216" s="2">
        <v>0</v>
      </c>
      <c r="X216" s="2">
        <v>1</v>
      </c>
      <c r="Y216" s="2">
        <v>10</v>
      </c>
      <c r="Z216" s="2">
        <v>50</v>
      </c>
      <c r="AA216" s="3" t="s">
        <v>0</v>
      </c>
      <c r="AB216" s="2">
        <v>1.9</v>
      </c>
      <c r="AC216">
        <f t="shared" si="1"/>
        <v>19</v>
      </c>
      <c r="AF216" s="2">
        <v>5</v>
      </c>
      <c r="AG216">
        <v>50</v>
      </c>
    </row>
    <row r="217" spans="1:35" x14ac:dyDescent="0.25">
      <c r="M217" s="2">
        <v>402056</v>
      </c>
      <c r="N217" s="2">
        <v>743307</v>
      </c>
      <c r="O217" s="13">
        <v>10400</v>
      </c>
      <c r="P217" s="13">
        <v>10410</v>
      </c>
      <c r="Q217" s="2">
        <v>0</v>
      </c>
      <c r="R217" s="2">
        <v>0</v>
      </c>
      <c r="S217" s="2">
        <v>0</v>
      </c>
      <c r="T217" s="2">
        <v>0</v>
      </c>
      <c r="U217" s="2">
        <v>2</v>
      </c>
      <c r="V217" s="2">
        <v>0</v>
      </c>
      <c r="W217" s="2">
        <v>0</v>
      </c>
      <c r="X217" s="2">
        <v>0</v>
      </c>
      <c r="Y217" s="2">
        <v>10</v>
      </c>
      <c r="Z217" s="2">
        <v>20</v>
      </c>
      <c r="AA217" s="3" t="s">
        <v>0</v>
      </c>
      <c r="AB217" s="2">
        <v>0</v>
      </c>
      <c r="AC217">
        <f t="shared" si="1"/>
        <v>0</v>
      </c>
      <c r="AF217" s="2">
        <v>2</v>
      </c>
      <c r="AG217">
        <v>20</v>
      </c>
    </row>
    <row r="218" spans="1:35" x14ac:dyDescent="0.25">
      <c r="M218" s="2"/>
      <c r="N218" s="2"/>
      <c r="O218" s="13"/>
      <c r="P218" s="13"/>
      <c r="Q218" s="2"/>
      <c r="R218" s="2"/>
      <c r="S218" s="2"/>
      <c r="T218" s="2"/>
      <c r="U218" s="2"/>
      <c r="V218" s="2"/>
      <c r="W218" s="2"/>
      <c r="X218" s="2"/>
      <c r="Y218" s="2"/>
      <c r="Z218" s="2"/>
      <c r="AA218" s="3" t="s">
        <v>0</v>
      </c>
      <c r="AC218">
        <f>SUM(AC189:AC217)</f>
        <v>165</v>
      </c>
      <c r="AD218">
        <f>165/210</f>
        <v>0.7857142857142857</v>
      </c>
      <c r="AG218">
        <f>SUM(AG189:AG217)</f>
        <v>513</v>
      </c>
      <c r="AH218">
        <f>513/210</f>
        <v>2.4428571428571431</v>
      </c>
    </row>
    <row r="222" spans="1:35" s="29" customFormat="1" x14ac:dyDescent="0.25">
      <c r="A222" s="22" t="s">
        <v>54</v>
      </c>
      <c r="B222" s="22" t="s">
        <v>49</v>
      </c>
      <c r="C222" s="22" t="s">
        <v>55</v>
      </c>
      <c r="D222" s="23">
        <v>43047201470000</v>
      </c>
      <c r="E222" s="24" t="s">
        <v>4</v>
      </c>
      <c r="F222" s="24" t="s">
        <v>56</v>
      </c>
      <c r="G222" s="24" t="s">
        <v>57</v>
      </c>
      <c r="H222" s="24">
        <v>34</v>
      </c>
      <c r="I222" s="24" t="s">
        <v>21</v>
      </c>
      <c r="J222" s="22">
        <v>3630</v>
      </c>
      <c r="K222" s="40">
        <v>3760</v>
      </c>
      <c r="L222" s="22">
        <v>3840</v>
      </c>
      <c r="M222" s="25">
        <v>403084</v>
      </c>
      <c r="N222" s="26">
        <v>672754</v>
      </c>
      <c r="O222" s="27">
        <v>3770</v>
      </c>
      <c r="P222" s="27">
        <v>3800</v>
      </c>
      <c r="Q222" s="26">
        <v>0</v>
      </c>
      <c r="R222" s="26">
        <v>0</v>
      </c>
      <c r="S222" s="26">
        <v>0</v>
      </c>
      <c r="T222" s="26">
        <v>0</v>
      </c>
      <c r="U222" s="26">
        <v>2</v>
      </c>
      <c r="V222" s="26">
        <v>0</v>
      </c>
      <c r="W222" s="26">
        <v>0</v>
      </c>
      <c r="X222" s="26">
        <v>0</v>
      </c>
      <c r="Y222" s="26">
        <v>30</v>
      </c>
      <c r="Z222" s="26">
        <v>60</v>
      </c>
      <c r="AA222" s="28" t="s">
        <v>0</v>
      </c>
      <c r="AF222" s="26">
        <v>2</v>
      </c>
      <c r="AG222" s="29">
        <v>60</v>
      </c>
      <c r="AI222" s="29" t="s">
        <v>123</v>
      </c>
    </row>
    <row r="223" spans="1:35" x14ac:dyDescent="0.25">
      <c r="M223" s="2">
        <v>403085</v>
      </c>
      <c r="N223" s="2">
        <v>672757</v>
      </c>
      <c r="O223" s="13">
        <v>3800</v>
      </c>
      <c r="P223" s="13">
        <v>3830</v>
      </c>
      <c r="Q223" s="2">
        <v>0</v>
      </c>
      <c r="R223" s="2">
        <v>0</v>
      </c>
      <c r="S223" s="2">
        <v>0</v>
      </c>
      <c r="T223" s="2">
        <v>0</v>
      </c>
      <c r="U223" s="2">
        <v>0.5</v>
      </c>
      <c r="V223" s="2">
        <v>0</v>
      </c>
      <c r="W223" s="2">
        <v>0</v>
      </c>
      <c r="X223" s="2">
        <v>0</v>
      </c>
      <c r="Y223" s="2">
        <v>30</v>
      </c>
      <c r="Z223" s="2">
        <v>15</v>
      </c>
      <c r="AA223" s="3" t="s">
        <v>0</v>
      </c>
      <c r="AF223" s="2">
        <v>0.5</v>
      </c>
      <c r="AG223">
        <v>15</v>
      </c>
    </row>
    <row r="224" spans="1:35" x14ac:dyDescent="0.25">
      <c r="M224" s="2">
        <v>403086</v>
      </c>
      <c r="N224" s="2">
        <v>672760</v>
      </c>
      <c r="O224" s="13">
        <v>3830</v>
      </c>
      <c r="P224" s="13">
        <v>3840</v>
      </c>
      <c r="Q224" s="2">
        <v>0</v>
      </c>
      <c r="R224" s="2">
        <v>0</v>
      </c>
      <c r="S224" s="2">
        <v>0</v>
      </c>
      <c r="T224" s="2">
        <v>0</v>
      </c>
      <c r="U224" s="2">
        <v>2</v>
      </c>
      <c r="V224" s="2">
        <v>0</v>
      </c>
      <c r="W224" s="2">
        <v>0</v>
      </c>
      <c r="X224" s="2">
        <v>0</v>
      </c>
      <c r="Y224" s="2">
        <v>10</v>
      </c>
      <c r="Z224" s="2">
        <v>20</v>
      </c>
      <c r="AA224" s="3" t="s">
        <v>0</v>
      </c>
      <c r="AF224" s="2">
        <v>2</v>
      </c>
      <c r="AG224">
        <v>20</v>
      </c>
    </row>
    <row r="225" spans="1:35" x14ac:dyDescent="0.25">
      <c r="M225" s="2"/>
      <c r="N225" s="2"/>
      <c r="O225" s="13"/>
      <c r="P225" s="13"/>
      <c r="Q225" s="2"/>
      <c r="R225" s="2"/>
      <c r="S225" s="2"/>
      <c r="T225" s="2"/>
      <c r="U225" s="2"/>
      <c r="V225" s="2"/>
      <c r="W225" s="2"/>
      <c r="X225" s="2"/>
      <c r="Y225" s="2"/>
      <c r="Z225" s="2"/>
      <c r="AA225" s="3" t="s">
        <v>0</v>
      </c>
      <c r="AG225">
        <f>SUM(AG222:AG224)</f>
        <v>95</v>
      </c>
      <c r="AH225">
        <f>95/70</f>
        <v>1.3571428571428572</v>
      </c>
    </row>
    <row r="229" spans="1:35" s="29" customFormat="1" x14ac:dyDescent="0.25">
      <c r="A229" s="22" t="s">
        <v>58</v>
      </c>
      <c r="B229" s="22" t="s">
        <v>59</v>
      </c>
      <c r="C229" s="22" t="s">
        <v>60</v>
      </c>
      <c r="D229" s="23">
        <v>43047301250000</v>
      </c>
      <c r="E229" s="24" t="s">
        <v>4</v>
      </c>
      <c r="F229" s="24" t="s">
        <v>56</v>
      </c>
      <c r="G229" s="24" t="s">
        <v>17</v>
      </c>
      <c r="H229" s="24">
        <v>23</v>
      </c>
      <c r="I229" s="24" t="s">
        <v>61</v>
      </c>
      <c r="J229" s="22">
        <v>4730</v>
      </c>
      <c r="K229" s="22">
        <v>4850</v>
      </c>
      <c r="L229" s="22">
        <v>4980</v>
      </c>
      <c r="M229" s="29">
        <v>406348</v>
      </c>
      <c r="N229" s="29">
        <v>745351</v>
      </c>
      <c r="O229" s="41">
        <v>4840</v>
      </c>
      <c r="P229" s="41">
        <v>4860</v>
      </c>
      <c r="Q229" s="29">
        <v>0</v>
      </c>
      <c r="R229" s="29">
        <v>0</v>
      </c>
      <c r="S229" s="29">
        <v>0</v>
      </c>
      <c r="T229" s="29">
        <v>0</v>
      </c>
      <c r="U229" s="29">
        <v>2</v>
      </c>
      <c r="V229" s="29">
        <v>0</v>
      </c>
      <c r="W229" s="29">
        <v>0</v>
      </c>
      <c r="X229" s="29">
        <v>0</v>
      </c>
      <c r="Y229" s="29">
        <v>20</v>
      </c>
      <c r="Z229" s="29">
        <v>40</v>
      </c>
      <c r="AF229" s="29">
        <v>2</v>
      </c>
      <c r="AG229" s="29">
        <v>40</v>
      </c>
      <c r="AI229" s="29" t="s">
        <v>124</v>
      </c>
    </row>
    <row r="230" spans="1:35" x14ac:dyDescent="0.25">
      <c r="M230">
        <v>406349</v>
      </c>
      <c r="N230">
        <v>745353</v>
      </c>
      <c r="O230" s="14">
        <v>4860</v>
      </c>
      <c r="P230" s="14">
        <v>4890</v>
      </c>
      <c r="Q230">
        <v>0</v>
      </c>
      <c r="R230">
        <v>0</v>
      </c>
      <c r="S230">
        <v>0</v>
      </c>
      <c r="T230">
        <v>0</v>
      </c>
      <c r="U230">
        <v>0.5</v>
      </c>
      <c r="V230">
        <v>0</v>
      </c>
      <c r="W230">
        <v>0</v>
      </c>
      <c r="X230">
        <v>0</v>
      </c>
      <c r="Y230">
        <v>30</v>
      </c>
      <c r="Z230">
        <v>15</v>
      </c>
      <c r="AF230">
        <v>0.5</v>
      </c>
      <c r="AG230">
        <v>15</v>
      </c>
    </row>
    <row r="231" spans="1:35" x14ac:dyDescent="0.25">
      <c r="M231">
        <v>406350</v>
      </c>
      <c r="N231">
        <v>745356</v>
      </c>
      <c r="O231" s="14">
        <v>4890</v>
      </c>
      <c r="P231" s="14">
        <v>4900</v>
      </c>
      <c r="Q231">
        <v>1.9</v>
      </c>
      <c r="R231">
        <v>1.9</v>
      </c>
      <c r="S231">
        <v>95.4</v>
      </c>
      <c r="T231">
        <v>0.8</v>
      </c>
      <c r="U231">
        <v>5</v>
      </c>
      <c r="V231">
        <v>4.4000000000000004</v>
      </c>
      <c r="W231">
        <v>0</v>
      </c>
      <c r="X231">
        <v>1</v>
      </c>
      <c r="Y231">
        <v>10</v>
      </c>
      <c r="Z231">
        <v>50</v>
      </c>
      <c r="AF231">
        <v>5</v>
      </c>
      <c r="AG231">
        <v>50</v>
      </c>
    </row>
    <row r="232" spans="1:35" x14ac:dyDescent="0.25">
      <c r="M232">
        <v>406351</v>
      </c>
      <c r="O232" s="14">
        <v>4900</v>
      </c>
      <c r="P232" s="14">
        <v>4910</v>
      </c>
      <c r="Q232">
        <v>0</v>
      </c>
      <c r="R232">
        <v>0</v>
      </c>
      <c r="S232">
        <v>0</v>
      </c>
      <c r="T232">
        <v>0</v>
      </c>
      <c r="U232">
        <v>0</v>
      </c>
      <c r="V232">
        <v>0</v>
      </c>
      <c r="W232">
        <v>0</v>
      </c>
      <c r="X232">
        <v>0</v>
      </c>
      <c r="Y232">
        <v>10</v>
      </c>
      <c r="Z232">
        <v>0</v>
      </c>
      <c r="AF232">
        <v>0</v>
      </c>
      <c r="AG232">
        <v>0</v>
      </c>
    </row>
    <row r="233" spans="1:35" x14ac:dyDescent="0.25">
      <c r="M233">
        <v>406352</v>
      </c>
      <c r="N233">
        <v>745357</v>
      </c>
      <c r="O233" s="14">
        <v>4910</v>
      </c>
      <c r="P233" s="14">
        <v>4920</v>
      </c>
      <c r="Q233">
        <v>1.7</v>
      </c>
      <c r="R233">
        <v>2</v>
      </c>
      <c r="S233">
        <v>95.6</v>
      </c>
      <c r="T233">
        <v>0.7</v>
      </c>
      <c r="U233">
        <v>4.5</v>
      </c>
      <c r="V233">
        <v>4.8</v>
      </c>
      <c r="W233">
        <v>0</v>
      </c>
      <c r="X233">
        <v>1</v>
      </c>
      <c r="Y233">
        <v>10</v>
      </c>
      <c r="Z233">
        <v>45</v>
      </c>
      <c r="AF233">
        <v>4.5</v>
      </c>
      <c r="AG233">
        <v>45</v>
      </c>
    </row>
    <row r="234" spans="1:35" x14ac:dyDescent="0.25">
      <c r="M234">
        <v>406353</v>
      </c>
      <c r="N234">
        <v>745358</v>
      </c>
      <c r="O234" s="14">
        <v>4920</v>
      </c>
      <c r="P234" s="14">
        <v>4930</v>
      </c>
      <c r="Q234">
        <v>0.8</v>
      </c>
      <c r="R234">
        <v>2.2999999999999998</v>
      </c>
      <c r="S234">
        <v>96.6</v>
      </c>
      <c r="T234">
        <v>0.3</v>
      </c>
      <c r="U234">
        <v>2.1</v>
      </c>
      <c r="V234">
        <v>5.5</v>
      </c>
      <c r="W234">
        <v>0</v>
      </c>
      <c r="X234">
        <v>1</v>
      </c>
      <c r="Y234">
        <v>10</v>
      </c>
      <c r="Z234">
        <v>21</v>
      </c>
      <c r="AF234">
        <v>2.1</v>
      </c>
      <c r="AG234">
        <v>21</v>
      </c>
    </row>
    <row r="235" spans="1:35" x14ac:dyDescent="0.25">
      <c r="M235">
        <v>406354</v>
      </c>
      <c r="N235">
        <v>745359</v>
      </c>
      <c r="O235" s="14">
        <v>4930</v>
      </c>
      <c r="P235" s="14">
        <v>4940</v>
      </c>
      <c r="Q235">
        <v>0</v>
      </c>
      <c r="R235">
        <v>0</v>
      </c>
      <c r="S235">
        <v>0</v>
      </c>
      <c r="T235">
        <v>0</v>
      </c>
      <c r="U235">
        <v>2</v>
      </c>
      <c r="V235">
        <v>0</v>
      </c>
      <c r="W235">
        <v>0</v>
      </c>
      <c r="X235">
        <v>0</v>
      </c>
      <c r="Y235">
        <v>10</v>
      </c>
      <c r="Z235">
        <v>20</v>
      </c>
      <c r="AF235">
        <v>2</v>
      </c>
      <c r="AG235">
        <v>20</v>
      </c>
    </row>
    <row r="236" spans="1:35" x14ac:dyDescent="0.25">
      <c r="M236">
        <v>406355</v>
      </c>
      <c r="N236">
        <v>745360</v>
      </c>
      <c r="O236" s="14">
        <v>4940</v>
      </c>
      <c r="P236" s="14">
        <v>4950</v>
      </c>
      <c r="Q236">
        <v>0</v>
      </c>
      <c r="R236">
        <v>0</v>
      </c>
      <c r="S236">
        <v>0</v>
      </c>
      <c r="T236">
        <v>0</v>
      </c>
      <c r="U236">
        <v>0.5</v>
      </c>
      <c r="V236">
        <v>0</v>
      </c>
      <c r="W236">
        <v>0</v>
      </c>
      <c r="X236">
        <v>0</v>
      </c>
      <c r="Y236">
        <v>10</v>
      </c>
      <c r="Z236">
        <v>5</v>
      </c>
      <c r="AF236">
        <v>0.5</v>
      </c>
      <c r="AG236">
        <v>5</v>
      </c>
    </row>
    <row r="237" spans="1:35" x14ac:dyDescent="0.25">
      <c r="M237">
        <v>406356</v>
      </c>
      <c r="O237" s="14">
        <v>4950</v>
      </c>
      <c r="P237" s="14">
        <v>4970</v>
      </c>
      <c r="Q237">
        <v>0</v>
      </c>
      <c r="R237">
        <v>0</v>
      </c>
      <c r="S237">
        <v>0</v>
      </c>
      <c r="T237">
        <v>0</v>
      </c>
      <c r="U237">
        <v>0</v>
      </c>
      <c r="V237">
        <v>0</v>
      </c>
      <c r="W237">
        <v>0</v>
      </c>
      <c r="X237">
        <v>0</v>
      </c>
      <c r="Y237">
        <v>20</v>
      </c>
      <c r="Z237">
        <v>0</v>
      </c>
      <c r="AF237">
        <v>0</v>
      </c>
      <c r="AG237">
        <v>0</v>
      </c>
    </row>
    <row r="238" spans="1:35" x14ac:dyDescent="0.25">
      <c r="M238">
        <v>406357</v>
      </c>
      <c r="N238">
        <v>745362</v>
      </c>
      <c r="O238" s="14">
        <v>4970</v>
      </c>
      <c r="P238" s="14">
        <v>4980</v>
      </c>
      <c r="Q238">
        <v>0</v>
      </c>
      <c r="R238">
        <v>0</v>
      </c>
      <c r="S238">
        <v>0</v>
      </c>
      <c r="T238">
        <v>0</v>
      </c>
      <c r="U238">
        <v>2</v>
      </c>
      <c r="V238">
        <v>0</v>
      </c>
      <c r="W238">
        <v>0</v>
      </c>
      <c r="X238">
        <v>0</v>
      </c>
      <c r="Y238">
        <v>10</v>
      </c>
      <c r="Z238">
        <v>20</v>
      </c>
      <c r="AF238">
        <v>2</v>
      </c>
      <c r="AG238">
        <v>20</v>
      </c>
    </row>
    <row r="239" spans="1:35" x14ac:dyDescent="0.25">
      <c r="AG239">
        <f>SUM(AG229:AG238)</f>
        <v>216</v>
      </c>
      <c r="AH239">
        <f>216/140</f>
        <v>1.5428571428571429</v>
      </c>
    </row>
    <row r="243" spans="1:35" s="29" customFormat="1" x14ac:dyDescent="0.25">
      <c r="A243" s="22" t="s">
        <v>62</v>
      </c>
      <c r="B243" s="22" t="s">
        <v>63</v>
      </c>
      <c r="C243" s="22" t="s">
        <v>64</v>
      </c>
      <c r="D243" s="23">
        <v>43047300660000</v>
      </c>
      <c r="E243" s="24" t="s">
        <v>4</v>
      </c>
      <c r="F243" s="24" t="s">
        <v>56</v>
      </c>
      <c r="G243" s="24" t="s">
        <v>65</v>
      </c>
      <c r="H243" s="24">
        <v>34</v>
      </c>
      <c r="I243" s="24" t="s">
        <v>26</v>
      </c>
      <c r="J243" s="22">
        <v>3000</v>
      </c>
      <c r="K243" s="40">
        <v>3070</v>
      </c>
      <c r="L243" s="22">
        <v>3170</v>
      </c>
      <c r="M243" s="29">
        <v>408159</v>
      </c>
      <c r="N243" s="29">
        <v>704183</v>
      </c>
      <c r="O243" s="41">
        <v>3070</v>
      </c>
      <c r="P243" s="41">
        <v>3140</v>
      </c>
      <c r="Q243" s="29">
        <v>0</v>
      </c>
      <c r="R243" s="29">
        <v>0</v>
      </c>
      <c r="S243" s="29">
        <v>0</v>
      </c>
      <c r="T243" s="29">
        <v>0</v>
      </c>
      <c r="U243" s="29">
        <v>2</v>
      </c>
      <c r="V243" s="29">
        <v>0</v>
      </c>
      <c r="W243" s="29">
        <v>0</v>
      </c>
      <c r="X243" s="29">
        <v>0</v>
      </c>
      <c r="Y243" s="29">
        <v>70</v>
      </c>
      <c r="Z243" s="29">
        <v>140</v>
      </c>
      <c r="AF243" s="29">
        <v>2</v>
      </c>
      <c r="AG243" s="29">
        <v>140</v>
      </c>
      <c r="AI243" s="29" t="s">
        <v>125</v>
      </c>
    </row>
    <row r="244" spans="1:35" x14ac:dyDescent="0.25">
      <c r="M244">
        <v>408160</v>
      </c>
      <c r="N244">
        <v>704190</v>
      </c>
      <c r="O244" s="14">
        <v>3140</v>
      </c>
      <c r="P244" s="14">
        <v>3150</v>
      </c>
      <c r="Q244">
        <v>1</v>
      </c>
      <c r="R244">
        <v>1.8</v>
      </c>
      <c r="S244">
        <v>95.6</v>
      </c>
      <c r="T244">
        <v>1.6</v>
      </c>
      <c r="U244">
        <v>2.7</v>
      </c>
      <c r="V244">
        <v>4.3</v>
      </c>
      <c r="W244">
        <v>0</v>
      </c>
      <c r="X244">
        <v>1</v>
      </c>
      <c r="Y244">
        <v>10</v>
      </c>
      <c r="Z244">
        <v>27</v>
      </c>
      <c r="AF244">
        <v>2.7</v>
      </c>
      <c r="AG244">
        <v>27</v>
      </c>
    </row>
    <row r="245" spans="1:35" x14ac:dyDescent="0.25">
      <c r="M245">
        <v>408161</v>
      </c>
      <c r="N245">
        <v>704191</v>
      </c>
      <c r="O245" s="14">
        <v>3150</v>
      </c>
      <c r="P245" s="14">
        <v>3160</v>
      </c>
      <c r="Q245">
        <v>1.4</v>
      </c>
      <c r="R245">
        <v>2.2999999999999998</v>
      </c>
      <c r="S245">
        <v>95.2</v>
      </c>
      <c r="T245">
        <v>1.1000000000000001</v>
      </c>
      <c r="U245">
        <v>3.8</v>
      </c>
      <c r="V245">
        <v>5.5</v>
      </c>
      <c r="W245">
        <v>0</v>
      </c>
      <c r="X245">
        <v>1</v>
      </c>
      <c r="Y245">
        <v>10</v>
      </c>
      <c r="Z245">
        <v>38</v>
      </c>
      <c r="AF245">
        <v>3.8</v>
      </c>
      <c r="AG245">
        <v>38</v>
      </c>
    </row>
    <row r="246" spans="1:35" x14ac:dyDescent="0.25">
      <c r="M246">
        <v>408162</v>
      </c>
      <c r="N246">
        <v>704192</v>
      </c>
      <c r="O246" s="14">
        <v>3160</v>
      </c>
      <c r="P246" s="14">
        <v>3170</v>
      </c>
      <c r="Q246">
        <v>0.6</v>
      </c>
      <c r="R246">
        <v>1.9</v>
      </c>
      <c r="S246">
        <v>96.7</v>
      </c>
      <c r="T246">
        <v>0.8</v>
      </c>
      <c r="U246">
        <v>1.5</v>
      </c>
      <c r="V246">
        <v>4.5999999999999996</v>
      </c>
      <c r="W246">
        <v>0</v>
      </c>
      <c r="X246">
        <v>1</v>
      </c>
      <c r="Y246">
        <v>10</v>
      </c>
      <c r="Z246">
        <v>15</v>
      </c>
      <c r="AF246">
        <v>1.5</v>
      </c>
      <c r="AG246">
        <v>15</v>
      </c>
    </row>
    <row r="247" spans="1:35" x14ac:dyDescent="0.25">
      <c r="AG247">
        <f>SUM(AG243:AG246)</f>
        <v>220</v>
      </c>
      <c r="AH247">
        <f>220/90</f>
        <v>2.4444444444444446</v>
      </c>
    </row>
    <row r="251" spans="1:35" s="29" customFormat="1" x14ac:dyDescent="0.25">
      <c r="A251" s="39" t="s">
        <v>66</v>
      </c>
      <c r="B251" s="42" t="s">
        <v>67</v>
      </c>
      <c r="C251" s="42" t="s">
        <v>68</v>
      </c>
      <c r="D251" s="31" t="s">
        <v>69</v>
      </c>
      <c r="E251" s="32" t="s">
        <v>25</v>
      </c>
      <c r="F251" s="32" t="s">
        <v>45</v>
      </c>
      <c r="G251" s="32" t="s">
        <v>70</v>
      </c>
      <c r="H251" s="32">
        <v>25</v>
      </c>
      <c r="I251" s="32" t="s">
        <v>13</v>
      </c>
      <c r="J251" s="22">
        <v>4540</v>
      </c>
      <c r="K251" s="22">
        <v>4830</v>
      </c>
      <c r="L251" s="22">
        <v>5060</v>
      </c>
      <c r="M251" s="29">
        <v>422254</v>
      </c>
      <c r="N251" s="29">
        <v>698664</v>
      </c>
      <c r="O251" s="41">
        <v>4830</v>
      </c>
      <c r="P251" s="41">
        <v>4840</v>
      </c>
      <c r="Q251" s="29">
        <v>0</v>
      </c>
      <c r="R251" s="29">
        <v>0</v>
      </c>
      <c r="S251" s="29">
        <v>0</v>
      </c>
      <c r="T251" s="29">
        <v>0</v>
      </c>
      <c r="U251" s="29">
        <v>2</v>
      </c>
      <c r="V251" s="29">
        <v>0</v>
      </c>
      <c r="W251" s="29">
        <v>0</v>
      </c>
      <c r="X251" s="29">
        <v>0</v>
      </c>
      <c r="Y251" s="29">
        <v>10</v>
      </c>
      <c r="Z251" s="29">
        <v>20</v>
      </c>
      <c r="AB251" s="29">
        <v>0</v>
      </c>
      <c r="AC251" s="29">
        <f>AB251*10</f>
        <v>0</v>
      </c>
      <c r="AF251" s="29">
        <v>2</v>
      </c>
      <c r="AG251" s="29">
        <v>20</v>
      </c>
      <c r="AI251" s="29" t="s">
        <v>126</v>
      </c>
    </row>
    <row r="252" spans="1:35" x14ac:dyDescent="0.25">
      <c r="J252" s="10"/>
      <c r="K252" s="10"/>
      <c r="L252" s="10"/>
      <c r="M252">
        <v>422255</v>
      </c>
      <c r="N252">
        <v>698665</v>
      </c>
      <c r="O252" s="14">
        <v>4840</v>
      </c>
      <c r="P252" s="14">
        <v>4860</v>
      </c>
      <c r="Q252">
        <v>0</v>
      </c>
      <c r="R252">
        <v>0</v>
      </c>
      <c r="S252">
        <v>0</v>
      </c>
      <c r="T252">
        <v>0</v>
      </c>
      <c r="U252">
        <v>0.5</v>
      </c>
      <c r="V252">
        <v>0</v>
      </c>
      <c r="W252">
        <v>0</v>
      </c>
      <c r="X252">
        <v>0</v>
      </c>
      <c r="Y252">
        <v>20</v>
      </c>
      <c r="Z252">
        <v>10</v>
      </c>
      <c r="AB252">
        <v>0</v>
      </c>
      <c r="AC252">
        <f t="shared" ref="AC252:AC270" si="2">AB252*10</f>
        <v>0</v>
      </c>
      <c r="AF252">
        <v>0.5</v>
      </c>
      <c r="AG252">
        <v>10</v>
      </c>
      <c r="AI252" t="s">
        <v>127</v>
      </c>
    </row>
    <row r="253" spans="1:35" x14ac:dyDescent="0.25">
      <c r="M253">
        <v>422256</v>
      </c>
      <c r="N253">
        <v>698667</v>
      </c>
      <c r="O253" s="14">
        <v>4860</v>
      </c>
      <c r="P253" s="14">
        <v>4870</v>
      </c>
      <c r="Q253">
        <v>0.7</v>
      </c>
      <c r="R253">
        <v>1.1000000000000001</v>
      </c>
      <c r="S253">
        <v>97.2</v>
      </c>
      <c r="T253">
        <v>1</v>
      </c>
      <c r="U253">
        <v>1.7</v>
      </c>
      <c r="V253">
        <v>2.6</v>
      </c>
      <c r="W253">
        <v>0</v>
      </c>
      <c r="X253">
        <v>1</v>
      </c>
      <c r="Y253">
        <v>10</v>
      </c>
      <c r="Z253">
        <v>17</v>
      </c>
      <c r="AB253">
        <v>0.7</v>
      </c>
      <c r="AC253">
        <f t="shared" si="2"/>
        <v>7</v>
      </c>
      <c r="AF253">
        <v>1.7</v>
      </c>
      <c r="AG253">
        <v>17</v>
      </c>
    </row>
    <row r="254" spans="1:35" x14ac:dyDescent="0.25">
      <c r="M254">
        <v>422257</v>
      </c>
      <c r="N254">
        <v>698668</v>
      </c>
      <c r="O254" s="14">
        <v>4870</v>
      </c>
      <c r="P254" s="14">
        <v>4880</v>
      </c>
      <c r="Q254">
        <v>1.4</v>
      </c>
      <c r="R254">
        <v>0.7</v>
      </c>
      <c r="S254">
        <v>96.8</v>
      </c>
      <c r="T254">
        <v>1.1000000000000001</v>
      </c>
      <c r="U254">
        <v>3.6</v>
      </c>
      <c r="V254">
        <v>1.8</v>
      </c>
      <c r="W254">
        <v>0</v>
      </c>
      <c r="X254">
        <v>1</v>
      </c>
      <c r="Y254">
        <v>10</v>
      </c>
      <c r="Z254">
        <v>36</v>
      </c>
      <c r="AB254">
        <v>1.4</v>
      </c>
      <c r="AC254">
        <f t="shared" si="2"/>
        <v>14</v>
      </c>
      <c r="AF254">
        <v>3.6</v>
      </c>
      <c r="AG254">
        <v>36</v>
      </c>
    </row>
    <row r="255" spans="1:35" x14ac:dyDescent="0.25">
      <c r="M255">
        <v>422258</v>
      </c>
      <c r="N255">
        <v>698669</v>
      </c>
      <c r="O255" s="14">
        <v>4880</v>
      </c>
      <c r="P255" s="14">
        <v>4890</v>
      </c>
      <c r="Q255">
        <v>0.8</v>
      </c>
      <c r="R255">
        <v>1.1000000000000001</v>
      </c>
      <c r="S255">
        <v>97.1</v>
      </c>
      <c r="T255">
        <v>1</v>
      </c>
      <c r="U255">
        <v>2.2000000000000002</v>
      </c>
      <c r="V255">
        <v>2.6</v>
      </c>
      <c r="W255">
        <v>0</v>
      </c>
      <c r="X255">
        <v>1</v>
      </c>
      <c r="Y255">
        <v>10</v>
      </c>
      <c r="Z255">
        <v>22</v>
      </c>
      <c r="AB255">
        <v>0.8</v>
      </c>
      <c r="AC255">
        <f t="shared" si="2"/>
        <v>8</v>
      </c>
      <c r="AF255">
        <v>2.2000000000000002</v>
      </c>
      <c r="AG255">
        <v>22</v>
      </c>
    </row>
    <row r="256" spans="1:35" x14ac:dyDescent="0.25">
      <c r="M256">
        <v>422259</v>
      </c>
      <c r="N256">
        <v>698670</v>
      </c>
      <c r="O256" s="14">
        <v>4890</v>
      </c>
      <c r="P256" s="14">
        <v>4900</v>
      </c>
      <c r="Q256">
        <v>2.2000000000000002</v>
      </c>
      <c r="R256">
        <v>0.5</v>
      </c>
      <c r="S256">
        <v>95.8</v>
      </c>
      <c r="T256">
        <v>1.5</v>
      </c>
      <c r="U256">
        <v>6</v>
      </c>
      <c r="V256">
        <v>1.3</v>
      </c>
      <c r="W256">
        <v>0.86899999999999999</v>
      </c>
      <c r="X256">
        <v>1</v>
      </c>
      <c r="Y256">
        <v>10</v>
      </c>
      <c r="Z256">
        <v>60</v>
      </c>
      <c r="AB256">
        <v>2.2000000000000002</v>
      </c>
      <c r="AC256">
        <f t="shared" si="2"/>
        <v>22</v>
      </c>
      <c r="AF256">
        <v>6</v>
      </c>
      <c r="AG256">
        <v>60</v>
      </c>
    </row>
    <row r="257" spans="13:34" x14ac:dyDescent="0.25">
      <c r="M257">
        <v>422260</v>
      </c>
      <c r="N257">
        <v>698671</v>
      </c>
      <c r="O257" s="14">
        <v>4900</v>
      </c>
      <c r="P257" s="14">
        <v>4910</v>
      </c>
      <c r="Q257">
        <v>3.3</v>
      </c>
      <c r="R257">
        <v>0.6</v>
      </c>
      <c r="S257">
        <v>95.3</v>
      </c>
      <c r="T257">
        <v>0.8</v>
      </c>
      <c r="U257">
        <v>9.1</v>
      </c>
      <c r="V257">
        <v>1.6</v>
      </c>
      <c r="W257">
        <v>0.86599999999999999</v>
      </c>
      <c r="X257">
        <v>1</v>
      </c>
      <c r="Y257">
        <v>10</v>
      </c>
      <c r="Z257">
        <v>91</v>
      </c>
      <c r="AB257">
        <v>3.3</v>
      </c>
      <c r="AC257">
        <f t="shared" si="2"/>
        <v>33</v>
      </c>
      <c r="AF257">
        <v>9.1</v>
      </c>
      <c r="AG257">
        <v>91</v>
      </c>
    </row>
    <row r="258" spans="13:34" x14ac:dyDescent="0.25">
      <c r="M258">
        <v>422261</v>
      </c>
      <c r="N258">
        <v>698672</v>
      </c>
      <c r="O258" s="14">
        <v>4910</v>
      </c>
      <c r="P258" s="14">
        <v>4920</v>
      </c>
      <c r="Q258">
        <v>2.5</v>
      </c>
      <c r="R258">
        <v>0.3</v>
      </c>
      <c r="S258">
        <v>96.4</v>
      </c>
      <c r="T258">
        <v>0.8</v>
      </c>
      <c r="U258">
        <v>6.9</v>
      </c>
      <c r="V258">
        <v>0.7</v>
      </c>
      <c r="W258">
        <v>0.86699999999999999</v>
      </c>
      <c r="X258">
        <v>1</v>
      </c>
      <c r="Y258">
        <v>10</v>
      </c>
      <c r="Z258">
        <v>69</v>
      </c>
      <c r="AB258">
        <v>2.5</v>
      </c>
      <c r="AC258">
        <f t="shared" si="2"/>
        <v>25</v>
      </c>
      <c r="AF258">
        <v>6.9</v>
      </c>
      <c r="AG258">
        <v>69</v>
      </c>
    </row>
    <row r="259" spans="13:34" x14ac:dyDescent="0.25">
      <c r="M259">
        <v>422262</v>
      </c>
      <c r="N259">
        <v>698673</v>
      </c>
      <c r="O259" s="14">
        <v>4920</v>
      </c>
      <c r="P259" s="14">
        <v>4930</v>
      </c>
      <c r="Q259">
        <v>2.8</v>
      </c>
      <c r="R259">
        <v>0.5</v>
      </c>
      <c r="S259">
        <v>95.8</v>
      </c>
      <c r="T259">
        <v>0.9</v>
      </c>
      <c r="U259">
        <v>7.8</v>
      </c>
      <c r="V259">
        <v>1.2</v>
      </c>
      <c r="W259">
        <v>0.86199999999999999</v>
      </c>
      <c r="X259">
        <v>1</v>
      </c>
      <c r="Y259">
        <v>10</v>
      </c>
      <c r="Z259">
        <v>78</v>
      </c>
      <c r="AB259">
        <v>2.8</v>
      </c>
      <c r="AC259">
        <f t="shared" si="2"/>
        <v>28</v>
      </c>
      <c r="AF259">
        <v>7.8</v>
      </c>
      <c r="AG259">
        <v>78</v>
      </c>
    </row>
    <row r="260" spans="13:34" x14ac:dyDescent="0.25">
      <c r="M260">
        <v>422263</v>
      </c>
      <c r="N260">
        <v>698674</v>
      </c>
      <c r="O260" s="14">
        <v>4930</v>
      </c>
      <c r="P260" s="14">
        <v>4940</v>
      </c>
      <c r="Q260">
        <v>2.9</v>
      </c>
      <c r="R260">
        <v>0.8</v>
      </c>
      <c r="S260">
        <v>96.3</v>
      </c>
      <c r="T260">
        <v>0.9</v>
      </c>
      <c r="U260">
        <v>5.0999999999999996</v>
      </c>
      <c r="V260">
        <v>1.9</v>
      </c>
      <c r="W260">
        <v>0</v>
      </c>
      <c r="X260">
        <v>1</v>
      </c>
      <c r="Y260">
        <v>10</v>
      </c>
      <c r="Z260">
        <v>51</v>
      </c>
      <c r="AB260">
        <v>2.9</v>
      </c>
      <c r="AC260">
        <f t="shared" si="2"/>
        <v>29</v>
      </c>
      <c r="AF260">
        <v>5.0999999999999996</v>
      </c>
      <c r="AG260">
        <v>51</v>
      </c>
    </row>
    <row r="261" spans="13:34" x14ac:dyDescent="0.25">
      <c r="M261">
        <v>422264</v>
      </c>
      <c r="N261">
        <v>698675</v>
      </c>
      <c r="O261" s="14">
        <v>4940</v>
      </c>
      <c r="P261" s="14">
        <v>4950</v>
      </c>
      <c r="Q261">
        <v>0.9</v>
      </c>
      <c r="R261">
        <v>0.7</v>
      </c>
      <c r="S261">
        <v>97.4</v>
      </c>
      <c r="T261">
        <v>1</v>
      </c>
      <c r="U261">
        <v>2.4</v>
      </c>
      <c r="V261">
        <v>1.7</v>
      </c>
      <c r="W261">
        <v>0</v>
      </c>
      <c r="X261">
        <v>1</v>
      </c>
      <c r="Y261">
        <v>10</v>
      </c>
      <c r="Z261">
        <v>24</v>
      </c>
      <c r="AB261">
        <v>0.9</v>
      </c>
      <c r="AC261">
        <f t="shared" si="2"/>
        <v>9</v>
      </c>
      <c r="AF261">
        <v>2.4</v>
      </c>
      <c r="AG261">
        <v>24</v>
      </c>
    </row>
    <row r="262" spans="13:34" x14ac:dyDescent="0.25">
      <c r="M262">
        <v>422265</v>
      </c>
      <c r="N262">
        <v>698676</v>
      </c>
      <c r="O262" s="14">
        <v>4950</v>
      </c>
      <c r="P262" s="14">
        <v>4960</v>
      </c>
      <c r="Q262">
        <v>2.7</v>
      </c>
      <c r="R262">
        <v>0.4</v>
      </c>
      <c r="S262">
        <v>95.7</v>
      </c>
      <c r="T262">
        <v>1.2</v>
      </c>
      <c r="U262">
        <v>7.4</v>
      </c>
      <c r="V262">
        <v>1.1000000000000001</v>
      </c>
      <c r="W262">
        <v>0.86099999999999999</v>
      </c>
      <c r="X262">
        <v>1</v>
      </c>
      <c r="Y262">
        <v>10</v>
      </c>
      <c r="Z262">
        <v>74</v>
      </c>
      <c r="AB262">
        <v>2.7</v>
      </c>
      <c r="AC262">
        <f t="shared" si="2"/>
        <v>27</v>
      </c>
      <c r="AF262">
        <v>7.4</v>
      </c>
      <c r="AG262">
        <v>74</v>
      </c>
    </row>
    <row r="263" spans="13:34" x14ac:dyDescent="0.25">
      <c r="M263">
        <v>422266</v>
      </c>
      <c r="N263">
        <v>698677</v>
      </c>
      <c r="O263" s="14">
        <v>4960</v>
      </c>
      <c r="P263" s="14">
        <v>4970</v>
      </c>
      <c r="Q263">
        <v>2.9</v>
      </c>
      <c r="R263">
        <v>0.5</v>
      </c>
      <c r="S263">
        <v>95.7</v>
      </c>
      <c r="T263">
        <v>0.9</v>
      </c>
      <c r="U263">
        <v>8.1</v>
      </c>
      <c r="V263">
        <v>1.2</v>
      </c>
      <c r="W263">
        <v>0.86199999999999999</v>
      </c>
      <c r="X263">
        <v>1</v>
      </c>
      <c r="Y263">
        <v>10</v>
      </c>
      <c r="Z263">
        <v>81</v>
      </c>
      <c r="AB263">
        <v>2.9</v>
      </c>
      <c r="AC263">
        <f t="shared" si="2"/>
        <v>29</v>
      </c>
      <c r="AF263">
        <v>8.1</v>
      </c>
      <c r="AG263">
        <v>81</v>
      </c>
    </row>
    <row r="264" spans="13:34" x14ac:dyDescent="0.25">
      <c r="M264">
        <v>422267</v>
      </c>
      <c r="N264">
        <v>698678</v>
      </c>
      <c r="O264" s="14">
        <v>4970</v>
      </c>
      <c r="P264" s="14">
        <v>4980</v>
      </c>
      <c r="Q264">
        <v>2.4</v>
      </c>
      <c r="R264">
        <v>0.5</v>
      </c>
      <c r="S264">
        <v>96.3</v>
      </c>
      <c r="T264">
        <v>0.8</v>
      </c>
      <c r="U264">
        <v>6.8</v>
      </c>
      <c r="V264">
        <v>1.1000000000000001</v>
      </c>
      <c r="W264">
        <v>0.86299999999999999</v>
      </c>
      <c r="X264">
        <v>1</v>
      </c>
      <c r="Y264">
        <v>10</v>
      </c>
      <c r="Z264">
        <v>68</v>
      </c>
      <c r="AB264">
        <v>2.4</v>
      </c>
      <c r="AC264">
        <f t="shared" si="2"/>
        <v>24</v>
      </c>
      <c r="AF264">
        <v>6.8</v>
      </c>
      <c r="AG264">
        <v>68</v>
      </c>
    </row>
    <row r="265" spans="13:34" x14ac:dyDescent="0.25">
      <c r="M265">
        <v>422268</v>
      </c>
      <c r="N265">
        <v>698679</v>
      </c>
      <c r="O265" s="14">
        <v>4980</v>
      </c>
      <c r="P265" s="14">
        <v>4990</v>
      </c>
      <c r="Q265">
        <v>3.2</v>
      </c>
      <c r="R265">
        <v>0.6</v>
      </c>
      <c r="S265">
        <v>95.2</v>
      </c>
      <c r="T265">
        <v>1</v>
      </c>
      <c r="U265">
        <v>8.8000000000000007</v>
      </c>
      <c r="V265">
        <v>1.6</v>
      </c>
      <c r="W265">
        <v>0.86099999999999999</v>
      </c>
      <c r="X265">
        <v>1</v>
      </c>
      <c r="Y265">
        <v>10</v>
      </c>
      <c r="Z265">
        <v>88</v>
      </c>
      <c r="AB265">
        <v>3.2</v>
      </c>
      <c r="AC265">
        <f t="shared" si="2"/>
        <v>32</v>
      </c>
      <c r="AF265">
        <v>8.8000000000000007</v>
      </c>
      <c r="AG265">
        <v>88</v>
      </c>
    </row>
    <row r="266" spans="13:34" x14ac:dyDescent="0.25">
      <c r="M266">
        <v>422269</v>
      </c>
      <c r="N266">
        <v>698680</v>
      </c>
      <c r="O266" s="14">
        <v>4990</v>
      </c>
      <c r="P266" s="14">
        <v>5000</v>
      </c>
      <c r="Q266">
        <v>2</v>
      </c>
      <c r="R266">
        <v>0.4</v>
      </c>
      <c r="S266">
        <v>96.5</v>
      </c>
      <c r="T266">
        <v>1.1000000000000001</v>
      </c>
      <c r="U266">
        <v>5.6</v>
      </c>
      <c r="V266">
        <v>0.8</v>
      </c>
      <c r="W266">
        <v>0.86299999999999999</v>
      </c>
      <c r="X266">
        <v>1</v>
      </c>
      <c r="Y266">
        <v>10</v>
      </c>
      <c r="Z266">
        <v>56</v>
      </c>
      <c r="AB266">
        <v>2</v>
      </c>
      <c r="AC266">
        <f t="shared" si="2"/>
        <v>20</v>
      </c>
      <c r="AF266">
        <v>5.6</v>
      </c>
      <c r="AG266">
        <v>56</v>
      </c>
    </row>
    <row r="267" spans="13:34" x14ac:dyDescent="0.25">
      <c r="M267">
        <v>422270</v>
      </c>
      <c r="N267">
        <v>698681</v>
      </c>
      <c r="O267" s="14">
        <v>5000</v>
      </c>
      <c r="P267" s="14">
        <v>5010</v>
      </c>
      <c r="Q267">
        <v>1.2</v>
      </c>
      <c r="R267">
        <v>0.4</v>
      </c>
      <c r="S267">
        <v>96.9</v>
      </c>
      <c r="T267">
        <v>1.5</v>
      </c>
      <c r="U267">
        <v>3.1</v>
      </c>
      <c r="V267">
        <v>1</v>
      </c>
      <c r="W267">
        <v>0</v>
      </c>
      <c r="X267">
        <v>1</v>
      </c>
      <c r="Y267">
        <v>10</v>
      </c>
      <c r="Z267">
        <v>31</v>
      </c>
      <c r="AB267">
        <v>1.2</v>
      </c>
      <c r="AC267">
        <f t="shared" si="2"/>
        <v>12</v>
      </c>
      <c r="AF267">
        <v>3.1</v>
      </c>
      <c r="AG267">
        <v>31</v>
      </c>
    </row>
    <row r="268" spans="13:34" x14ac:dyDescent="0.25">
      <c r="M268">
        <v>422271</v>
      </c>
      <c r="N268">
        <v>698682</v>
      </c>
      <c r="O268" s="14">
        <v>5010</v>
      </c>
      <c r="P268" s="14">
        <v>5020</v>
      </c>
      <c r="Q268">
        <v>0.7</v>
      </c>
      <c r="R268">
        <v>0.6</v>
      </c>
      <c r="S268">
        <v>97.9</v>
      </c>
      <c r="T268">
        <v>0.8</v>
      </c>
      <c r="U268">
        <v>1.8</v>
      </c>
      <c r="V268">
        <v>1.6</v>
      </c>
      <c r="W268">
        <v>0</v>
      </c>
      <c r="X268">
        <v>1</v>
      </c>
      <c r="Y268">
        <v>10</v>
      </c>
      <c r="Z268">
        <v>18</v>
      </c>
      <c r="AB268">
        <v>0.7</v>
      </c>
      <c r="AC268">
        <f t="shared" si="2"/>
        <v>7</v>
      </c>
      <c r="AF268">
        <v>1.8</v>
      </c>
      <c r="AG268">
        <v>18</v>
      </c>
    </row>
    <row r="269" spans="13:34" x14ac:dyDescent="0.25">
      <c r="M269">
        <v>422272</v>
      </c>
      <c r="N269">
        <v>698683</v>
      </c>
      <c r="O269" s="14">
        <v>5020</v>
      </c>
      <c r="P269" s="14">
        <v>5050</v>
      </c>
      <c r="Q269">
        <v>0</v>
      </c>
      <c r="R269">
        <v>0</v>
      </c>
      <c r="S269">
        <v>0</v>
      </c>
      <c r="T269">
        <v>0</v>
      </c>
      <c r="U269">
        <v>0.5</v>
      </c>
      <c r="V269">
        <v>0</v>
      </c>
      <c r="W269">
        <v>0</v>
      </c>
      <c r="X269">
        <v>0</v>
      </c>
      <c r="Y269">
        <v>30</v>
      </c>
      <c r="Z269">
        <v>15</v>
      </c>
      <c r="AB269">
        <v>0</v>
      </c>
      <c r="AC269">
        <f t="shared" si="2"/>
        <v>0</v>
      </c>
      <c r="AF269">
        <v>0.5</v>
      </c>
      <c r="AG269">
        <v>15</v>
      </c>
    </row>
    <row r="270" spans="13:34" x14ac:dyDescent="0.25">
      <c r="M270">
        <v>422273</v>
      </c>
      <c r="N270">
        <v>698686</v>
      </c>
      <c r="O270" s="14">
        <v>5050</v>
      </c>
      <c r="P270" s="14">
        <v>5060</v>
      </c>
      <c r="Q270">
        <v>1</v>
      </c>
      <c r="R270">
        <v>0.6</v>
      </c>
      <c r="S270">
        <v>97.5</v>
      </c>
      <c r="T270">
        <v>0.9</v>
      </c>
      <c r="U270">
        <v>2.5</v>
      </c>
      <c r="V270">
        <v>1.4</v>
      </c>
      <c r="W270">
        <v>0</v>
      </c>
      <c r="X270">
        <v>1</v>
      </c>
      <c r="Y270">
        <v>10</v>
      </c>
      <c r="Z270">
        <v>25</v>
      </c>
      <c r="AB270">
        <v>1</v>
      </c>
      <c r="AC270">
        <f t="shared" si="2"/>
        <v>10</v>
      </c>
      <c r="AF270">
        <v>2.5</v>
      </c>
      <c r="AG270">
        <v>25</v>
      </c>
    </row>
    <row r="271" spans="13:34" x14ac:dyDescent="0.25">
      <c r="AC271">
        <f>SUM(AC251:AC270)</f>
        <v>336</v>
      </c>
      <c r="AD271">
        <f>336/230</f>
        <v>1.4608695652173913</v>
      </c>
      <c r="AG271">
        <f>SUM(AG251:AG270)</f>
        <v>934</v>
      </c>
      <c r="AH271">
        <f>934/230</f>
        <v>4.0608695652173914</v>
      </c>
    </row>
    <row r="275" spans="1:35" s="29" customFormat="1" x14ac:dyDescent="0.25">
      <c r="A275" s="22" t="s">
        <v>71</v>
      </c>
      <c r="B275" s="22" t="s">
        <v>67</v>
      </c>
      <c r="C275" s="22" t="s">
        <v>72</v>
      </c>
      <c r="D275" s="23">
        <v>43047300850000</v>
      </c>
      <c r="E275" s="24" t="s">
        <v>25</v>
      </c>
      <c r="F275" s="24" t="s">
        <v>73</v>
      </c>
      <c r="G275" s="24" t="s">
        <v>52</v>
      </c>
      <c r="H275" s="24">
        <v>27</v>
      </c>
      <c r="I275" s="24" t="s">
        <v>47</v>
      </c>
      <c r="J275" s="22">
        <v>7500</v>
      </c>
      <c r="K275" s="22">
        <v>7500</v>
      </c>
      <c r="L275" s="22">
        <v>8050</v>
      </c>
      <c r="M275" s="29">
        <v>423975</v>
      </c>
      <c r="N275" s="29">
        <v>711342</v>
      </c>
      <c r="O275" s="41">
        <v>7510</v>
      </c>
      <c r="P275" s="41">
        <v>7520</v>
      </c>
      <c r="Q275" s="29">
        <v>1.4</v>
      </c>
      <c r="R275" s="29">
        <v>0.8</v>
      </c>
      <c r="S275" s="29">
        <v>95.8</v>
      </c>
      <c r="T275" s="29">
        <v>2</v>
      </c>
      <c r="U275" s="29">
        <v>3.6</v>
      </c>
      <c r="V275" s="29">
        <v>1.9</v>
      </c>
      <c r="W275" s="29">
        <v>0</v>
      </c>
      <c r="X275" s="29">
        <v>1</v>
      </c>
      <c r="Y275" s="29">
        <v>10</v>
      </c>
      <c r="Z275" s="29">
        <v>36</v>
      </c>
      <c r="AB275" s="29">
        <v>1.4</v>
      </c>
      <c r="AC275" s="29">
        <v>14</v>
      </c>
      <c r="AF275" s="29">
        <v>3.6</v>
      </c>
      <c r="AG275" s="29">
        <v>36</v>
      </c>
      <c r="AI275" s="29" t="s">
        <v>128</v>
      </c>
    </row>
    <row r="276" spans="1:35" x14ac:dyDescent="0.25">
      <c r="M276">
        <v>423976</v>
      </c>
      <c r="N276">
        <v>711343</v>
      </c>
      <c r="O276" s="14">
        <v>7520</v>
      </c>
      <c r="P276" s="14">
        <v>7530</v>
      </c>
      <c r="Q276">
        <v>1.5</v>
      </c>
      <c r="R276">
        <v>1</v>
      </c>
      <c r="S276">
        <v>96.5</v>
      </c>
      <c r="T276">
        <v>1</v>
      </c>
      <c r="U276">
        <v>3.9</v>
      </c>
      <c r="V276">
        <v>2.4</v>
      </c>
      <c r="W276">
        <v>0</v>
      </c>
      <c r="X276">
        <v>1</v>
      </c>
      <c r="Y276">
        <v>10</v>
      </c>
      <c r="Z276">
        <v>39</v>
      </c>
      <c r="AB276">
        <v>1.5</v>
      </c>
      <c r="AC276">
        <v>15</v>
      </c>
      <c r="AF276">
        <v>3.9</v>
      </c>
      <c r="AG276">
        <v>39</v>
      </c>
      <c r="AI276" t="s">
        <v>129</v>
      </c>
    </row>
    <row r="277" spans="1:35" x14ac:dyDescent="0.25">
      <c r="M277">
        <v>423977</v>
      </c>
      <c r="N277">
        <v>711344</v>
      </c>
      <c r="O277" s="14">
        <v>7530</v>
      </c>
      <c r="P277" s="14">
        <v>7540</v>
      </c>
      <c r="Q277">
        <v>1.6</v>
      </c>
      <c r="R277">
        <v>0.8</v>
      </c>
      <c r="S277">
        <v>96.6</v>
      </c>
      <c r="T277">
        <v>1</v>
      </c>
      <c r="U277">
        <v>4.3</v>
      </c>
      <c r="V277">
        <v>1.9</v>
      </c>
      <c r="W277">
        <v>0</v>
      </c>
      <c r="X277">
        <v>1</v>
      </c>
      <c r="Y277">
        <v>10</v>
      </c>
      <c r="Z277">
        <v>43</v>
      </c>
      <c r="AB277">
        <v>1.6</v>
      </c>
      <c r="AC277">
        <v>16</v>
      </c>
      <c r="AF277">
        <v>4.3</v>
      </c>
      <c r="AG277">
        <v>43</v>
      </c>
    </row>
    <row r="278" spans="1:35" x14ac:dyDescent="0.25">
      <c r="M278">
        <v>423978</v>
      </c>
      <c r="N278">
        <v>711345</v>
      </c>
      <c r="O278" s="14">
        <v>7540</v>
      </c>
      <c r="P278" s="14">
        <v>7550</v>
      </c>
      <c r="Q278">
        <v>1.2</v>
      </c>
      <c r="R278">
        <v>1</v>
      </c>
      <c r="S278">
        <v>96.8</v>
      </c>
      <c r="T278">
        <v>1</v>
      </c>
      <c r="U278">
        <v>3.1</v>
      </c>
      <c r="V278">
        <v>2.4</v>
      </c>
      <c r="W278">
        <v>0</v>
      </c>
      <c r="X278">
        <v>1</v>
      </c>
      <c r="Y278">
        <v>10</v>
      </c>
      <c r="Z278">
        <v>31</v>
      </c>
      <c r="AB278">
        <v>1.2</v>
      </c>
      <c r="AC278">
        <v>12</v>
      </c>
      <c r="AF278">
        <v>3.1</v>
      </c>
      <c r="AG278">
        <v>31</v>
      </c>
    </row>
    <row r="279" spans="1:35" x14ac:dyDescent="0.25">
      <c r="M279">
        <v>423979</v>
      </c>
      <c r="N279">
        <v>711346</v>
      </c>
      <c r="O279" s="14">
        <v>7550</v>
      </c>
      <c r="P279" s="14">
        <v>7560</v>
      </c>
      <c r="Q279">
        <v>0.9</v>
      </c>
      <c r="R279">
        <v>1.2</v>
      </c>
      <c r="S279">
        <v>96.6</v>
      </c>
      <c r="T279">
        <v>1.3</v>
      </c>
      <c r="U279">
        <v>2.4</v>
      </c>
      <c r="V279">
        <v>2.9</v>
      </c>
      <c r="W279">
        <v>0</v>
      </c>
      <c r="X279">
        <v>1</v>
      </c>
      <c r="Y279">
        <v>10</v>
      </c>
      <c r="Z279">
        <v>24</v>
      </c>
      <c r="AB279">
        <v>0.9</v>
      </c>
      <c r="AC279">
        <v>9</v>
      </c>
      <c r="AF279">
        <v>2.4</v>
      </c>
      <c r="AG279">
        <v>24</v>
      </c>
    </row>
    <row r="280" spans="1:35" x14ac:dyDescent="0.25">
      <c r="M280">
        <v>423980</v>
      </c>
      <c r="N280">
        <v>711347</v>
      </c>
      <c r="O280" s="14">
        <v>7560</v>
      </c>
      <c r="P280" s="14">
        <v>7570</v>
      </c>
      <c r="Q280">
        <v>0.8</v>
      </c>
      <c r="R280">
        <v>1.1000000000000001</v>
      </c>
      <c r="S280">
        <v>96.2</v>
      </c>
      <c r="T280">
        <v>1.9</v>
      </c>
      <c r="U280">
        <v>2</v>
      </c>
      <c r="V280">
        <v>2.6</v>
      </c>
      <c r="W280">
        <v>0</v>
      </c>
      <c r="X280">
        <v>1</v>
      </c>
      <c r="Y280">
        <v>10</v>
      </c>
      <c r="Z280">
        <v>20</v>
      </c>
      <c r="AB280">
        <v>0.8</v>
      </c>
      <c r="AC280">
        <v>8</v>
      </c>
      <c r="AF280">
        <v>2</v>
      </c>
      <c r="AG280">
        <v>20</v>
      </c>
    </row>
    <row r="281" spans="1:35" x14ac:dyDescent="0.25">
      <c r="M281">
        <v>423981</v>
      </c>
      <c r="N281">
        <v>711348</v>
      </c>
      <c r="O281" s="14">
        <v>7570</v>
      </c>
      <c r="P281" s="14">
        <v>7580</v>
      </c>
      <c r="Q281">
        <v>0.6</v>
      </c>
      <c r="R281">
        <v>0.6</v>
      </c>
      <c r="S281">
        <v>98</v>
      </c>
      <c r="T281">
        <v>0.8</v>
      </c>
      <c r="U281">
        <v>1.6</v>
      </c>
      <c r="V281">
        <v>1.4</v>
      </c>
      <c r="W281">
        <v>0</v>
      </c>
      <c r="X281">
        <v>1</v>
      </c>
      <c r="Y281">
        <v>10</v>
      </c>
      <c r="Z281">
        <v>16</v>
      </c>
      <c r="AB281">
        <v>0.6</v>
      </c>
      <c r="AC281">
        <v>6</v>
      </c>
      <c r="AF281">
        <v>1.6</v>
      </c>
      <c r="AG281">
        <v>16</v>
      </c>
    </row>
    <row r="282" spans="1:35" x14ac:dyDescent="0.25">
      <c r="M282">
        <v>423982</v>
      </c>
      <c r="N282">
        <v>711349</v>
      </c>
      <c r="O282" s="14">
        <v>7580</v>
      </c>
      <c r="P282" s="14">
        <v>7620</v>
      </c>
      <c r="Q282">
        <v>0</v>
      </c>
      <c r="R282">
        <v>0</v>
      </c>
      <c r="S282">
        <v>0</v>
      </c>
      <c r="T282">
        <v>0</v>
      </c>
      <c r="U282">
        <v>0.5</v>
      </c>
      <c r="V282">
        <v>0</v>
      </c>
      <c r="W282">
        <v>0</v>
      </c>
      <c r="X282">
        <v>0</v>
      </c>
      <c r="Y282">
        <v>40</v>
      </c>
      <c r="Z282">
        <v>20</v>
      </c>
      <c r="AB282">
        <v>0</v>
      </c>
      <c r="AC282">
        <v>0</v>
      </c>
      <c r="AF282">
        <v>0.5</v>
      </c>
      <c r="AG282">
        <v>20</v>
      </c>
    </row>
    <row r="283" spans="1:35" x14ac:dyDescent="0.25">
      <c r="M283">
        <v>423983</v>
      </c>
      <c r="N283">
        <v>711353</v>
      </c>
      <c r="O283" s="14">
        <v>7620</v>
      </c>
      <c r="P283" s="14">
        <v>7660</v>
      </c>
      <c r="Q283">
        <v>0</v>
      </c>
      <c r="R283">
        <v>0</v>
      </c>
      <c r="S283">
        <v>0</v>
      </c>
      <c r="T283">
        <v>0</v>
      </c>
      <c r="U283">
        <v>0</v>
      </c>
      <c r="V283">
        <v>0</v>
      </c>
      <c r="W283">
        <v>0</v>
      </c>
      <c r="X283">
        <v>0</v>
      </c>
      <c r="Y283">
        <v>40</v>
      </c>
      <c r="Z283">
        <v>0</v>
      </c>
      <c r="AB283">
        <v>0</v>
      </c>
      <c r="AC283">
        <v>0</v>
      </c>
      <c r="AF283">
        <v>0</v>
      </c>
      <c r="AG283">
        <v>0</v>
      </c>
    </row>
    <row r="284" spans="1:35" x14ac:dyDescent="0.25">
      <c r="M284">
        <v>423984</v>
      </c>
      <c r="N284">
        <v>711357</v>
      </c>
      <c r="O284" s="14">
        <v>7660</v>
      </c>
      <c r="P284" s="14">
        <v>7700</v>
      </c>
      <c r="Q284">
        <v>0</v>
      </c>
      <c r="R284">
        <v>0</v>
      </c>
      <c r="S284">
        <v>0</v>
      </c>
      <c r="T284">
        <v>0</v>
      </c>
      <c r="U284">
        <v>0.5</v>
      </c>
      <c r="V284">
        <v>0</v>
      </c>
      <c r="W284">
        <v>0</v>
      </c>
      <c r="X284">
        <v>0</v>
      </c>
      <c r="Y284">
        <v>40</v>
      </c>
      <c r="Z284">
        <v>20</v>
      </c>
      <c r="AB284">
        <v>0</v>
      </c>
      <c r="AC284">
        <v>0</v>
      </c>
      <c r="AF284">
        <v>0.5</v>
      </c>
      <c r="AG284">
        <v>20</v>
      </c>
    </row>
    <row r="285" spans="1:35" x14ac:dyDescent="0.25">
      <c r="M285">
        <v>423985</v>
      </c>
      <c r="N285">
        <v>711361</v>
      </c>
      <c r="O285" s="14">
        <v>7700</v>
      </c>
      <c r="P285" s="14">
        <v>7710</v>
      </c>
      <c r="Q285">
        <v>0.9</v>
      </c>
      <c r="R285">
        <v>1.1000000000000001</v>
      </c>
      <c r="S285">
        <v>96.6</v>
      </c>
      <c r="T285">
        <v>1.4</v>
      </c>
      <c r="U285">
        <v>2.4</v>
      </c>
      <c r="V285">
        <v>2.6</v>
      </c>
      <c r="W285">
        <v>0</v>
      </c>
      <c r="X285">
        <v>1</v>
      </c>
      <c r="Y285">
        <v>10</v>
      </c>
      <c r="Z285">
        <v>24</v>
      </c>
      <c r="AB285">
        <v>0.9</v>
      </c>
      <c r="AC285">
        <f>AB285*10</f>
        <v>9</v>
      </c>
      <c r="AF285">
        <v>2.4</v>
      </c>
      <c r="AG285">
        <v>24</v>
      </c>
    </row>
    <row r="286" spans="1:35" x14ac:dyDescent="0.25">
      <c r="M286">
        <v>423986</v>
      </c>
      <c r="N286">
        <v>711362</v>
      </c>
      <c r="O286" s="14">
        <v>7710</v>
      </c>
      <c r="P286" s="14">
        <v>7720</v>
      </c>
      <c r="Q286">
        <v>0.8</v>
      </c>
      <c r="R286">
        <v>1</v>
      </c>
      <c r="S286">
        <v>96.8</v>
      </c>
      <c r="T286">
        <v>1.4</v>
      </c>
      <c r="U286">
        <v>2.1</v>
      </c>
      <c r="V286">
        <v>2.4</v>
      </c>
      <c r="W286">
        <v>0</v>
      </c>
      <c r="X286">
        <v>1</v>
      </c>
      <c r="Y286">
        <v>10</v>
      </c>
      <c r="Z286">
        <v>21</v>
      </c>
      <c r="AB286">
        <v>0.8</v>
      </c>
      <c r="AC286">
        <f t="shared" ref="AC286:AC319" si="3">AB286*10</f>
        <v>8</v>
      </c>
      <c r="AF286">
        <v>2.1</v>
      </c>
      <c r="AG286">
        <f>AF286*10</f>
        <v>21</v>
      </c>
    </row>
    <row r="287" spans="1:35" x14ac:dyDescent="0.25">
      <c r="M287">
        <v>423987</v>
      </c>
      <c r="N287">
        <v>711363</v>
      </c>
      <c r="O287" s="14">
        <v>7720</v>
      </c>
      <c r="P287" s="14">
        <v>7730</v>
      </c>
      <c r="Q287">
        <v>1</v>
      </c>
      <c r="R287">
        <v>1.1000000000000001</v>
      </c>
      <c r="S287">
        <v>96.5</v>
      </c>
      <c r="T287">
        <v>1.4</v>
      </c>
      <c r="U287">
        <v>2.7</v>
      </c>
      <c r="V287">
        <v>2.6</v>
      </c>
      <c r="W287">
        <v>0</v>
      </c>
      <c r="X287">
        <v>1</v>
      </c>
      <c r="Y287">
        <v>10</v>
      </c>
      <c r="Z287">
        <v>27</v>
      </c>
      <c r="AB287">
        <v>1</v>
      </c>
      <c r="AC287">
        <f t="shared" si="3"/>
        <v>10</v>
      </c>
      <c r="AF287">
        <v>2.7</v>
      </c>
      <c r="AG287">
        <f t="shared" ref="AG287:AG319" si="4">AF287*10</f>
        <v>27</v>
      </c>
    </row>
    <row r="288" spans="1:35" x14ac:dyDescent="0.25">
      <c r="M288">
        <v>423988</v>
      </c>
      <c r="N288">
        <v>711364</v>
      </c>
      <c r="O288" s="14">
        <v>7730</v>
      </c>
      <c r="P288" s="14">
        <v>7740</v>
      </c>
      <c r="Q288">
        <v>1.2</v>
      </c>
      <c r="R288">
        <v>0.7</v>
      </c>
      <c r="S288">
        <v>97.2</v>
      </c>
      <c r="T288">
        <v>0.9</v>
      </c>
      <c r="U288">
        <v>3.2</v>
      </c>
      <c r="V288">
        <v>1.6</v>
      </c>
      <c r="W288">
        <v>0</v>
      </c>
      <c r="X288">
        <v>1</v>
      </c>
      <c r="Y288">
        <v>10</v>
      </c>
      <c r="Z288">
        <v>32</v>
      </c>
      <c r="AB288">
        <v>1.2</v>
      </c>
      <c r="AC288">
        <f t="shared" si="3"/>
        <v>12</v>
      </c>
      <c r="AF288">
        <v>3.2</v>
      </c>
      <c r="AG288">
        <f t="shared" si="4"/>
        <v>32</v>
      </c>
    </row>
    <row r="289" spans="13:33" x14ac:dyDescent="0.25">
      <c r="M289">
        <v>423989</v>
      </c>
      <c r="N289">
        <v>711365</v>
      </c>
      <c r="O289" s="14">
        <v>7740</v>
      </c>
      <c r="P289" s="14">
        <v>7750</v>
      </c>
      <c r="Q289">
        <v>1.3</v>
      </c>
      <c r="R289">
        <v>0.9</v>
      </c>
      <c r="S289">
        <v>97.1</v>
      </c>
      <c r="T289">
        <v>0.7</v>
      </c>
      <c r="U289">
        <v>3.4</v>
      </c>
      <c r="V289">
        <v>2.2999999999999998</v>
      </c>
      <c r="W289">
        <v>0</v>
      </c>
      <c r="X289">
        <v>1</v>
      </c>
      <c r="Y289">
        <v>10</v>
      </c>
      <c r="Z289">
        <v>34</v>
      </c>
      <c r="AB289">
        <v>1.3</v>
      </c>
      <c r="AC289">
        <f t="shared" si="3"/>
        <v>13</v>
      </c>
      <c r="AF289">
        <v>3.4</v>
      </c>
      <c r="AG289">
        <f t="shared" si="4"/>
        <v>34</v>
      </c>
    </row>
    <row r="290" spans="13:33" x14ac:dyDescent="0.25">
      <c r="M290">
        <v>423990</v>
      </c>
      <c r="N290">
        <v>711366</v>
      </c>
      <c r="O290" s="14">
        <v>7750</v>
      </c>
      <c r="P290" s="14">
        <v>7760</v>
      </c>
      <c r="Q290">
        <v>1.2</v>
      </c>
      <c r="R290">
        <v>0.5</v>
      </c>
      <c r="S290">
        <v>97.5</v>
      </c>
      <c r="T290">
        <v>0.8</v>
      </c>
      <c r="U290">
        <v>3.1</v>
      </c>
      <c r="V290">
        <v>1.2</v>
      </c>
      <c r="W290">
        <v>0</v>
      </c>
      <c r="X290">
        <v>1</v>
      </c>
      <c r="Y290">
        <v>10</v>
      </c>
      <c r="Z290">
        <v>31</v>
      </c>
      <c r="AB290">
        <v>1.2</v>
      </c>
      <c r="AC290">
        <f t="shared" si="3"/>
        <v>12</v>
      </c>
      <c r="AF290">
        <v>3.1</v>
      </c>
      <c r="AG290">
        <f t="shared" si="4"/>
        <v>31</v>
      </c>
    </row>
    <row r="291" spans="13:33" x14ac:dyDescent="0.25">
      <c r="M291">
        <v>423991</v>
      </c>
      <c r="N291">
        <v>711367</v>
      </c>
      <c r="O291" s="14">
        <v>7760</v>
      </c>
      <c r="P291" s="14">
        <v>7770</v>
      </c>
      <c r="Q291">
        <v>1.5</v>
      </c>
      <c r="R291">
        <v>0.9</v>
      </c>
      <c r="S291">
        <v>97.2</v>
      </c>
      <c r="T291">
        <v>0.4</v>
      </c>
      <c r="U291">
        <v>4</v>
      </c>
      <c r="V291">
        <v>2</v>
      </c>
      <c r="W291">
        <v>0</v>
      </c>
      <c r="X291">
        <v>1</v>
      </c>
      <c r="Y291">
        <v>10</v>
      </c>
      <c r="Z291">
        <v>40</v>
      </c>
      <c r="AB291">
        <v>1.5</v>
      </c>
      <c r="AC291">
        <f t="shared" si="3"/>
        <v>15</v>
      </c>
      <c r="AF291">
        <v>4</v>
      </c>
      <c r="AG291">
        <f t="shared" si="4"/>
        <v>40</v>
      </c>
    </row>
    <row r="292" spans="13:33" x14ac:dyDescent="0.25">
      <c r="M292">
        <v>423992</v>
      </c>
      <c r="N292">
        <v>711368</v>
      </c>
      <c r="O292" s="14">
        <v>7770</v>
      </c>
      <c r="P292" s="14">
        <v>7780</v>
      </c>
      <c r="Q292">
        <v>1.3</v>
      </c>
      <c r="R292">
        <v>0.6</v>
      </c>
      <c r="S292">
        <v>98</v>
      </c>
      <c r="T292">
        <v>0.1</v>
      </c>
      <c r="U292">
        <v>3.5</v>
      </c>
      <c r="V292">
        <v>1.4</v>
      </c>
      <c r="W292">
        <v>0</v>
      </c>
      <c r="X292">
        <v>1</v>
      </c>
      <c r="Y292">
        <v>10</v>
      </c>
      <c r="Z292">
        <v>35</v>
      </c>
      <c r="AB292">
        <v>1.3</v>
      </c>
      <c r="AC292">
        <f t="shared" si="3"/>
        <v>13</v>
      </c>
      <c r="AF292">
        <v>3.5</v>
      </c>
      <c r="AG292">
        <f t="shared" si="4"/>
        <v>35</v>
      </c>
    </row>
    <row r="293" spans="13:33" x14ac:dyDescent="0.25">
      <c r="M293">
        <v>423993</v>
      </c>
      <c r="N293">
        <v>711369</v>
      </c>
      <c r="O293" s="14">
        <v>7780</v>
      </c>
      <c r="P293" s="14">
        <v>7790</v>
      </c>
      <c r="Q293">
        <v>1.2</v>
      </c>
      <c r="R293">
        <v>0.8</v>
      </c>
      <c r="S293">
        <v>97.9</v>
      </c>
      <c r="T293">
        <v>0.1</v>
      </c>
      <c r="U293">
        <v>3.3</v>
      </c>
      <c r="V293">
        <v>1.9</v>
      </c>
      <c r="W293">
        <v>0</v>
      </c>
      <c r="X293">
        <v>1</v>
      </c>
      <c r="Y293">
        <v>10</v>
      </c>
      <c r="Z293">
        <v>33</v>
      </c>
      <c r="AB293">
        <v>1.2</v>
      </c>
      <c r="AC293">
        <f t="shared" si="3"/>
        <v>12</v>
      </c>
      <c r="AF293">
        <v>3.3</v>
      </c>
      <c r="AG293">
        <f t="shared" si="4"/>
        <v>33</v>
      </c>
    </row>
    <row r="294" spans="13:33" x14ac:dyDescent="0.25">
      <c r="M294">
        <v>423994</v>
      </c>
      <c r="N294">
        <v>711370</v>
      </c>
      <c r="O294" s="14">
        <v>7790</v>
      </c>
      <c r="P294" s="14">
        <v>7800</v>
      </c>
      <c r="Q294">
        <v>0.9</v>
      </c>
      <c r="R294">
        <v>1.1000000000000001</v>
      </c>
      <c r="S294">
        <v>97.8</v>
      </c>
      <c r="T294">
        <v>0.2</v>
      </c>
      <c r="U294">
        <v>2.4</v>
      </c>
      <c r="V294">
        <v>2.6</v>
      </c>
      <c r="W294">
        <v>0</v>
      </c>
      <c r="X294">
        <v>1</v>
      </c>
      <c r="Y294">
        <v>10</v>
      </c>
      <c r="Z294">
        <v>24</v>
      </c>
      <c r="AB294">
        <v>0.9</v>
      </c>
      <c r="AC294">
        <f t="shared" si="3"/>
        <v>9</v>
      </c>
      <c r="AF294">
        <v>2.4</v>
      </c>
      <c r="AG294">
        <f t="shared" si="4"/>
        <v>24</v>
      </c>
    </row>
    <row r="295" spans="13:33" x14ac:dyDescent="0.25">
      <c r="M295">
        <v>423995</v>
      </c>
      <c r="N295">
        <v>711371</v>
      </c>
      <c r="O295" s="14">
        <v>7800</v>
      </c>
      <c r="P295" s="14">
        <v>7810</v>
      </c>
      <c r="Q295">
        <v>0.4</v>
      </c>
      <c r="R295">
        <v>0.2</v>
      </c>
      <c r="S295">
        <v>98.3</v>
      </c>
      <c r="T295">
        <v>1.1000000000000001</v>
      </c>
      <c r="U295">
        <v>1</v>
      </c>
      <c r="V295">
        <v>0.5</v>
      </c>
      <c r="W295">
        <v>0</v>
      </c>
      <c r="X295">
        <v>1</v>
      </c>
      <c r="Y295">
        <v>10</v>
      </c>
      <c r="Z295">
        <v>10</v>
      </c>
      <c r="AB295">
        <v>0.4</v>
      </c>
      <c r="AC295">
        <f t="shared" si="3"/>
        <v>4</v>
      </c>
      <c r="AF295">
        <v>1</v>
      </c>
      <c r="AG295">
        <f t="shared" si="4"/>
        <v>10</v>
      </c>
    </row>
    <row r="296" spans="13:33" x14ac:dyDescent="0.25">
      <c r="M296">
        <v>423996</v>
      </c>
      <c r="N296">
        <v>711372</v>
      </c>
      <c r="O296" s="14">
        <v>7810</v>
      </c>
      <c r="P296" s="14">
        <v>7820</v>
      </c>
      <c r="Q296">
        <v>1</v>
      </c>
      <c r="R296">
        <v>0.4</v>
      </c>
      <c r="S296">
        <v>97.9</v>
      </c>
      <c r="T296">
        <v>0.7</v>
      </c>
      <c r="U296">
        <v>2.6</v>
      </c>
      <c r="V296">
        <v>1</v>
      </c>
      <c r="W296">
        <v>0</v>
      </c>
      <c r="X296">
        <v>1</v>
      </c>
      <c r="Y296">
        <v>10</v>
      </c>
      <c r="Z296">
        <v>26</v>
      </c>
      <c r="AB296">
        <v>1</v>
      </c>
      <c r="AC296">
        <f t="shared" si="3"/>
        <v>10</v>
      </c>
      <c r="AF296">
        <v>2.6</v>
      </c>
      <c r="AG296">
        <f t="shared" si="4"/>
        <v>26</v>
      </c>
    </row>
    <row r="297" spans="13:33" x14ac:dyDescent="0.25">
      <c r="M297">
        <v>423997</v>
      </c>
      <c r="N297">
        <v>711373</v>
      </c>
      <c r="O297" s="14">
        <v>7820</v>
      </c>
      <c r="P297" s="14">
        <v>7830</v>
      </c>
      <c r="Q297">
        <v>1.3</v>
      </c>
      <c r="R297">
        <v>0.8</v>
      </c>
      <c r="S297">
        <v>97.4</v>
      </c>
      <c r="T297">
        <v>0.5</v>
      </c>
      <c r="U297">
        <v>3.4</v>
      </c>
      <c r="V297">
        <v>1.8</v>
      </c>
      <c r="W297">
        <v>0</v>
      </c>
      <c r="X297">
        <v>1</v>
      </c>
      <c r="Y297">
        <v>10</v>
      </c>
      <c r="Z297">
        <v>34</v>
      </c>
      <c r="AB297">
        <v>1.3</v>
      </c>
      <c r="AC297">
        <f t="shared" si="3"/>
        <v>13</v>
      </c>
      <c r="AF297">
        <v>3.4</v>
      </c>
      <c r="AG297">
        <f t="shared" si="4"/>
        <v>34</v>
      </c>
    </row>
    <row r="298" spans="13:33" x14ac:dyDescent="0.25">
      <c r="M298">
        <v>423998</v>
      </c>
      <c r="N298">
        <v>711374</v>
      </c>
      <c r="O298" s="14">
        <v>7830</v>
      </c>
      <c r="P298" s="14">
        <v>7840</v>
      </c>
      <c r="Q298">
        <v>1.5</v>
      </c>
      <c r="R298">
        <v>0.9</v>
      </c>
      <c r="S298">
        <v>97.1</v>
      </c>
      <c r="T298">
        <v>0.5</v>
      </c>
      <c r="U298">
        <v>3.9</v>
      </c>
      <c r="V298">
        <v>2.2999999999999998</v>
      </c>
      <c r="W298">
        <v>0</v>
      </c>
      <c r="X298">
        <v>1</v>
      </c>
      <c r="Y298">
        <v>10</v>
      </c>
      <c r="Z298">
        <v>39</v>
      </c>
      <c r="AB298">
        <v>1.5</v>
      </c>
      <c r="AC298">
        <f t="shared" si="3"/>
        <v>15</v>
      </c>
      <c r="AF298">
        <v>3.9</v>
      </c>
      <c r="AG298">
        <f t="shared" si="4"/>
        <v>39</v>
      </c>
    </row>
    <row r="299" spans="13:33" x14ac:dyDescent="0.25">
      <c r="M299">
        <v>423999</v>
      </c>
      <c r="N299">
        <v>711375</v>
      </c>
      <c r="O299" s="14">
        <v>7840</v>
      </c>
      <c r="P299" s="14">
        <v>7850</v>
      </c>
      <c r="Q299">
        <v>1.4</v>
      </c>
      <c r="R299">
        <v>0.8</v>
      </c>
      <c r="S299">
        <v>96.9</v>
      </c>
      <c r="T299">
        <v>0.9</v>
      </c>
      <c r="U299">
        <v>3.5</v>
      </c>
      <c r="V299">
        <v>1.9</v>
      </c>
      <c r="W299">
        <v>0</v>
      </c>
      <c r="X299">
        <v>1</v>
      </c>
      <c r="Y299">
        <v>10</v>
      </c>
      <c r="Z299">
        <v>35</v>
      </c>
      <c r="AB299">
        <v>1.4</v>
      </c>
      <c r="AC299">
        <f t="shared" si="3"/>
        <v>14</v>
      </c>
      <c r="AF299">
        <v>3.5</v>
      </c>
      <c r="AG299">
        <f t="shared" si="4"/>
        <v>35</v>
      </c>
    </row>
    <row r="300" spans="13:33" x14ac:dyDescent="0.25">
      <c r="M300">
        <v>424000</v>
      </c>
      <c r="N300">
        <v>711376</v>
      </c>
      <c r="O300" s="14">
        <v>7850</v>
      </c>
      <c r="P300" s="14">
        <v>7860</v>
      </c>
      <c r="Q300">
        <v>1</v>
      </c>
      <c r="R300">
        <v>0.5</v>
      </c>
      <c r="S300">
        <v>97.3</v>
      </c>
      <c r="T300">
        <v>1.2</v>
      </c>
      <c r="U300">
        <v>2.7</v>
      </c>
      <c r="V300">
        <v>1.2</v>
      </c>
      <c r="W300">
        <v>0</v>
      </c>
      <c r="X300">
        <v>1</v>
      </c>
      <c r="Y300">
        <v>10</v>
      </c>
      <c r="Z300">
        <v>27</v>
      </c>
      <c r="AB300">
        <v>1</v>
      </c>
      <c r="AC300">
        <f t="shared" si="3"/>
        <v>10</v>
      </c>
      <c r="AF300">
        <v>2.7</v>
      </c>
      <c r="AG300">
        <f t="shared" si="4"/>
        <v>27</v>
      </c>
    </row>
    <row r="301" spans="13:33" x14ac:dyDescent="0.25">
      <c r="M301">
        <v>424001</v>
      </c>
      <c r="N301">
        <v>711377</v>
      </c>
      <c r="O301" s="14">
        <v>7860</v>
      </c>
      <c r="P301" s="14">
        <v>7870</v>
      </c>
      <c r="Q301">
        <v>1.4</v>
      </c>
      <c r="R301">
        <v>0.4</v>
      </c>
      <c r="S301">
        <v>97</v>
      </c>
      <c r="T301">
        <v>1.2</v>
      </c>
      <c r="U301">
        <v>3.5</v>
      </c>
      <c r="V301">
        <v>1.1000000000000001</v>
      </c>
      <c r="W301">
        <v>0</v>
      </c>
      <c r="X301">
        <v>1</v>
      </c>
      <c r="Y301">
        <v>10</v>
      </c>
      <c r="Z301">
        <v>35</v>
      </c>
      <c r="AB301">
        <v>1.4</v>
      </c>
      <c r="AC301">
        <f t="shared" si="3"/>
        <v>14</v>
      </c>
      <c r="AF301">
        <v>3.5</v>
      </c>
      <c r="AG301">
        <f t="shared" si="4"/>
        <v>35</v>
      </c>
    </row>
    <row r="302" spans="13:33" x14ac:dyDescent="0.25">
      <c r="M302">
        <v>424002</v>
      </c>
      <c r="N302">
        <v>711378</v>
      </c>
      <c r="O302" s="14">
        <v>7870</v>
      </c>
      <c r="P302" s="14">
        <v>7880</v>
      </c>
      <c r="Q302">
        <v>1.5</v>
      </c>
      <c r="R302">
        <v>0.7</v>
      </c>
      <c r="S302">
        <v>96.7</v>
      </c>
      <c r="T302">
        <v>1.1000000000000001</v>
      </c>
      <c r="U302">
        <v>3.9</v>
      </c>
      <c r="V302">
        <v>1.7</v>
      </c>
      <c r="W302">
        <v>0</v>
      </c>
      <c r="X302">
        <v>1</v>
      </c>
      <c r="Y302">
        <v>10</v>
      </c>
      <c r="Z302">
        <v>39</v>
      </c>
      <c r="AB302">
        <v>1.5</v>
      </c>
      <c r="AC302">
        <f t="shared" si="3"/>
        <v>15</v>
      </c>
      <c r="AF302">
        <v>3.9</v>
      </c>
      <c r="AG302">
        <f t="shared" si="4"/>
        <v>39</v>
      </c>
    </row>
    <row r="303" spans="13:33" x14ac:dyDescent="0.25">
      <c r="M303">
        <v>424003</v>
      </c>
      <c r="N303">
        <v>711379</v>
      </c>
      <c r="O303" s="14">
        <v>7880</v>
      </c>
      <c r="P303" s="14">
        <v>7890</v>
      </c>
      <c r="Q303">
        <v>1.5</v>
      </c>
      <c r="R303">
        <v>0.7</v>
      </c>
      <c r="S303">
        <v>96.9</v>
      </c>
      <c r="T303">
        <v>0.9</v>
      </c>
      <c r="U303">
        <v>3.8</v>
      </c>
      <c r="V303">
        <v>1.8</v>
      </c>
      <c r="W303">
        <v>0</v>
      </c>
      <c r="X303">
        <v>1</v>
      </c>
      <c r="Y303">
        <v>10</v>
      </c>
      <c r="Z303">
        <v>38</v>
      </c>
      <c r="AB303">
        <v>1.5</v>
      </c>
      <c r="AC303">
        <f t="shared" si="3"/>
        <v>15</v>
      </c>
      <c r="AF303">
        <v>3.8</v>
      </c>
      <c r="AG303">
        <f t="shared" si="4"/>
        <v>38</v>
      </c>
    </row>
    <row r="304" spans="13:33" x14ac:dyDescent="0.25">
      <c r="M304">
        <v>424004</v>
      </c>
      <c r="N304">
        <v>711380</v>
      </c>
      <c r="O304" s="14">
        <v>7890</v>
      </c>
      <c r="P304" s="14">
        <v>7900</v>
      </c>
      <c r="Q304">
        <v>1.5</v>
      </c>
      <c r="R304">
        <v>0.2</v>
      </c>
      <c r="S304">
        <v>97.2</v>
      </c>
      <c r="T304">
        <v>1.1000000000000001</v>
      </c>
      <c r="U304">
        <v>3.8</v>
      </c>
      <c r="V304">
        <v>0.6</v>
      </c>
      <c r="W304">
        <v>0</v>
      </c>
      <c r="X304">
        <v>1</v>
      </c>
      <c r="Y304">
        <v>10</v>
      </c>
      <c r="Z304">
        <v>38</v>
      </c>
      <c r="AB304">
        <v>1.5</v>
      </c>
      <c r="AC304">
        <f t="shared" si="3"/>
        <v>15</v>
      </c>
      <c r="AF304">
        <v>3.8</v>
      </c>
      <c r="AG304">
        <f t="shared" si="4"/>
        <v>38</v>
      </c>
    </row>
    <row r="305" spans="13:34" x14ac:dyDescent="0.25">
      <c r="M305">
        <v>424005</v>
      </c>
      <c r="N305">
        <v>711381</v>
      </c>
      <c r="O305" s="14">
        <v>7900</v>
      </c>
      <c r="P305" s="14">
        <v>7910</v>
      </c>
      <c r="Q305">
        <v>1.7</v>
      </c>
      <c r="R305">
        <v>0.7</v>
      </c>
      <c r="S305">
        <v>96.7</v>
      </c>
      <c r="T305">
        <v>0.9</v>
      </c>
      <c r="U305">
        <v>4.3</v>
      </c>
      <c r="V305">
        <v>1.8</v>
      </c>
      <c r="W305">
        <v>0</v>
      </c>
      <c r="X305">
        <v>1</v>
      </c>
      <c r="Y305">
        <v>10</v>
      </c>
      <c r="Z305">
        <v>43</v>
      </c>
      <c r="AB305">
        <v>1.7</v>
      </c>
      <c r="AC305">
        <f t="shared" si="3"/>
        <v>17</v>
      </c>
      <c r="AF305">
        <v>4.3</v>
      </c>
      <c r="AG305">
        <f t="shared" si="4"/>
        <v>43</v>
      </c>
    </row>
    <row r="306" spans="13:34" x14ac:dyDescent="0.25">
      <c r="M306">
        <v>424006</v>
      </c>
      <c r="N306">
        <v>711382</v>
      </c>
      <c r="O306" s="14">
        <v>7910</v>
      </c>
      <c r="P306" s="14">
        <v>7920</v>
      </c>
      <c r="Q306">
        <v>1.3</v>
      </c>
      <c r="R306">
        <v>0.6</v>
      </c>
      <c r="S306">
        <v>97.3</v>
      </c>
      <c r="T306">
        <v>0.8</v>
      </c>
      <c r="U306">
        <v>3.4</v>
      </c>
      <c r="V306">
        <v>1.6</v>
      </c>
      <c r="W306">
        <v>0</v>
      </c>
      <c r="X306">
        <v>1</v>
      </c>
      <c r="Y306">
        <v>10</v>
      </c>
      <c r="Z306">
        <v>34</v>
      </c>
      <c r="AB306">
        <v>1.3</v>
      </c>
      <c r="AC306">
        <f t="shared" si="3"/>
        <v>13</v>
      </c>
      <c r="AF306">
        <v>3.4</v>
      </c>
      <c r="AG306">
        <f t="shared" si="4"/>
        <v>34</v>
      </c>
    </row>
    <row r="307" spans="13:34" x14ac:dyDescent="0.25">
      <c r="M307">
        <v>424007</v>
      </c>
      <c r="N307">
        <v>711383</v>
      </c>
      <c r="O307" s="14">
        <v>7920</v>
      </c>
      <c r="P307" s="14">
        <v>7930</v>
      </c>
      <c r="Q307">
        <v>0.5</v>
      </c>
      <c r="R307">
        <v>0</v>
      </c>
      <c r="S307">
        <v>98.1</v>
      </c>
      <c r="T307">
        <v>1.4</v>
      </c>
      <c r="U307">
        <v>1.2</v>
      </c>
      <c r="V307">
        <v>0</v>
      </c>
      <c r="W307">
        <v>0</v>
      </c>
      <c r="X307">
        <v>1</v>
      </c>
      <c r="Y307">
        <v>10</v>
      </c>
      <c r="Z307">
        <v>12</v>
      </c>
      <c r="AB307">
        <v>0.5</v>
      </c>
      <c r="AC307">
        <f t="shared" si="3"/>
        <v>5</v>
      </c>
      <c r="AF307">
        <v>1.2</v>
      </c>
      <c r="AG307">
        <f t="shared" si="4"/>
        <v>12</v>
      </c>
    </row>
    <row r="308" spans="13:34" x14ac:dyDescent="0.25">
      <c r="M308">
        <v>424008</v>
      </c>
      <c r="N308">
        <v>711384</v>
      </c>
      <c r="O308" s="14">
        <v>7930</v>
      </c>
      <c r="P308" s="14">
        <v>7940</v>
      </c>
      <c r="Q308">
        <v>1.7</v>
      </c>
      <c r="R308">
        <v>0.3</v>
      </c>
      <c r="S308">
        <v>97.1</v>
      </c>
      <c r="T308">
        <v>0.9</v>
      </c>
      <c r="U308">
        <v>4.4000000000000004</v>
      </c>
      <c r="V308">
        <v>0.7</v>
      </c>
      <c r="W308">
        <v>0</v>
      </c>
      <c r="X308">
        <v>1</v>
      </c>
      <c r="Y308">
        <v>10</v>
      </c>
      <c r="Z308">
        <v>44</v>
      </c>
      <c r="AB308">
        <v>1.7</v>
      </c>
      <c r="AC308">
        <f t="shared" si="3"/>
        <v>17</v>
      </c>
      <c r="AF308">
        <v>4.4000000000000004</v>
      </c>
      <c r="AG308">
        <f t="shared" si="4"/>
        <v>44</v>
      </c>
    </row>
    <row r="309" spans="13:34" x14ac:dyDescent="0.25">
      <c r="M309">
        <v>424009</v>
      </c>
      <c r="N309">
        <v>711385</v>
      </c>
      <c r="O309" s="14">
        <v>7940</v>
      </c>
      <c r="P309" s="14">
        <v>7950</v>
      </c>
      <c r="Q309">
        <v>1.6</v>
      </c>
      <c r="R309">
        <v>0.6</v>
      </c>
      <c r="S309">
        <v>97</v>
      </c>
      <c r="T309">
        <v>0.8</v>
      </c>
      <c r="U309">
        <v>4.2</v>
      </c>
      <c r="V309">
        <v>1.4</v>
      </c>
      <c r="W309">
        <v>0</v>
      </c>
      <c r="X309">
        <v>1</v>
      </c>
      <c r="Y309">
        <v>10</v>
      </c>
      <c r="Z309">
        <v>42</v>
      </c>
      <c r="AB309">
        <v>1.6</v>
      </c>
      <c r="AC309">
        <f t="shared" si="3"/>
        <v>16</v>
      </c>
      <c r="AF309">
        <v>4.2</v>
      </c>
      <c r="AG309">
        <f t="shared" si="4"/>
        <v>42</v>
      </c>
    </row>
    <row r="310" spans="13:34" x14ac:dyDescent="0.25">
      <c r="M310">
        <v>424010</v>
      </c>
      <c r="N310">
        <v>711386</v>
      </c>
      <c r="O310" s="14">
        <v>7950</v>
      </c>
      <c r="P310" s="14">
        <v>7960</v>
      </c>
      <c r="Q310">
        <v>1.6</v>
      </c>
      <c r="R310">
        <v>0.7</v>
      </c>
      <c r="S310">
        <v>97.2</v>
      </c>
      <c r="T310">
        <v>0.5</v>
      </c>
      <c r="U310">
        <v>4.2</v>
      </c>
      <c r="V310">
        <v>1.6</v>
      </c>
      <c r="W310">
        <v>0</v>
      </c>
      <c r="X310">
        <v>1</v>
      </c>
      <c r="Y310">
        <v>10</v>
      </c>
      <c r="Z310">
        <v>42</v>
      </c>
      <c r="AB310">
        <v>1.6</v>
      </c>
      <c r="AC310">
        <f t="shared" si="3"/>
        <v>16</v>
      </c>
      <c r="AF310">
        <v>4.2</v>
      </c>
      <c r="AG310">
        <f t="shared" si="4"/>
        <v>42</v>
      </c>
    </row>
    <row r="311" spans="13:34" x14ac:dyDescent="0.25">
      <c r="M311">
        <v>424011</v>
      </c>
      <c r="N311">
        <v>711387</v>
      </c>
      <c r="O311" s="14">
        <v>7960</v>
      </c>
      <c r="P311" s="14">
        <v>7970</v>
      </c>
      <c r="Q311">
        <v>1.8</v>
      </c>
      <c r="R311">
        <v>0.6</v>
      </c>
      <c r="S311">
        <v>96.8</v>
      </c>
      <c r="T311">
        <v>0.8</v>
      </c>
      <c r="U311">
        <v>4.5999999999999996</v>
      </c>
      <c r="V311">
        <v>1.6</v>
      </c>
      <c r="W311">
        <v>0</v>
      </c>
      <c r="X311">
        <v>1</v>
      </c>
      <c r="Y311">
        <v>10</v>
      </c>
      <c r="Z311">
        <v>46</v>
      </c>
      <c r="AB311">
        <v>1.8</v>
      </c>
      <c r="AC311">
        <f t="shared" si="3"/>
        <v>18</v>
      </c>
      <c r="AF311">
        <v>4.5999999999999996</v>
      </c>
      <c r="AG311">
        <f t="shared" si="4"/>
        <v>46</v>
      </c>
    </row>
    <row r="312" spans="13:34" x14ac:dyDescent="0.25">
      <c r="M312">
        <v>424012</v>
      </c>
      <c r="O312" s="14">
        <v>7970</v>
      </c>
      <c r="P312" s="14">
        <v>7980</v>
      </c>
      <c r="Q312">
        <v>0</v>
      </c>
      <c r="R312">
        <v>0</v>
      </c>
      <c r="S312">
        <v>0</v>
      </c>
      <c r="T312">
        <v>0</v>
      </c>
      <c r="U312">
        <v>0</v>
      </c>
      <c r="V312">
        <v>0</v>
      </c>
      <c r="W312">
        <v>0</v>
      </c>
      <c r="X312">
        <v>0</v>
      </c>
      <c r="Y312">
        <v>10</v>
      </c>
      <c r="Z312">
        <v>0</v>
      </c>
      <c r="AB312">
        <v>0</v>
      </c>
      <c r="AC312">
        <f t="shared" si="3"/>
        <v>0</v>
      </c>
      <c r="AF312">
        <v>0</v>
      </c>
      <c r="AG312">
        <f t="shared" si="4"/>
        <v>0</v>
      </c>
    </row>
    <row r="313" spans="13:34" x14ac:dyDescent="0.25">
      <c r="M313">
        <v>424013</v>
      </c>
      <c r="N313">
        <v>711388</v>
      </c>
      <c r="O313" s="14">
        <v>7980</v>
      </c>
      <c r="P313" s="14">
        <v>7990</v>
      </c>
      <c r="Q313">
        <v>1.5</v>
      </c>
      <c r="R313">
        <v>0.3</v>
      </c>
      <c r="S313">
        <v>97.1</v>
      </c>
      <c r="T313">
        <v>1.1000000000000001</v>
      </c>
      <c r="U313">
        <v>4</v>
      </c>
      <c r="V313">
        <v>0.6</v>
      </c>
      <c r="W313">
        <v>0</v>
      </c>
      <c r="X313">
        <v>1</v>
      </c>
      <c r="Y313">
        <v>10</v>
      </c>
      <c r="Z313">
        <v>40</v>
      </c>
      <c r="AB313">
        <v>1.5</v>
      </c>
      <c r="AC313">
        <f t="shared" si="3"/>
        <v>15</v>
      </c>
      <c r="AF313">
        <v>4</v>
      </c>
      <c r="AG313">
        <f t="shared" si="4"/>
        <v>40</v>
      </c>
    </row>
    <row r="314" spans="13:34" x14ac:dyDescent="0.25">
      <c r="M314">
        <v>424014</v>
      </c>
      <c r="N314">
        <v>711389</v>
      </c>
      <c r="O314" s="14">
        <v>7990</v>
      </c>
      <c r="P314" s="14">
        <v>8000</v>
      </c>
      <c r="Q314">
        <v>1.3</v>
      </c>
      <c r="R314">
        <v>0.3</v>
      </c>
      <c r="S314">
        <v>97.6</v>
      </c>
      <c r="T314">
        <v>0.8</v>
      </c>
      <c r="U314">
        <v>3.4</v>
      </c>
      <c r="V314">
        <v>0.7</v>
      </c>
      <c r="W314">
        <v>0</v>
      </c>
      <c r="X314">
        <v>1</v>
      </c>
      <c r="Y314">
        <v>10</v>
      </c>
      <c r="Z314">
        <v>34</v>
      </c>
      <c r="AB314">
        <v>1.3</v>
      </c>
      <c r="AC314">
        <f t="shared" si="3"/>
        <v>13</v>
      </c>
      <c r="AF314">
        <v>3.4</v>
      </c>
      <c r="AG314">
        <f t="shared" si="4"/>
        <v>34</v>
      </c>
    </row>
    <row r="315" spans="13:34" x14ac:dyDescent="0.25">
      <c r="M315">
        <v>424015</v>
      </c>
      <c r="N315">
        <v>711390</v>
      </c>
      <c r="O315" s="14">
        <v>8000</v>
      </c>
      <c r="P315" s="14">
        <v>8010</v>
      </c>
      <c r="Q315">
        <v>1.4</v>
      </c>
      <c r="R315">
        <v>0.6</v>
      </c>
      <c r="S315">
        <v>97.8</v>
      </c>
      <c r="T315">
        <v>0.2</v>
      </c>
      <c r="U315">
        <v>3.7</v>
      </c>
      <c r="V315">
        <v>1.4</v>
      </c>
      <c r="W315">
        <v>0</v>
      </c>
      <c r="X315">
        <v>1</v>
      </c>
      <c r="Y315">
        <v>10</v>
      </c>
      <c r="Z315">
        <v>37</v>
      </c>
      <c r="AB315">
        <v>1.4</v>
      </c>
      <c r="AC315">
        <f t="shared" si="3"/>
        <v>14</v>
      </c>
      <c r="AF315">
        <v>3.7</v>
      </c>
      <c r="AG315">
        <f t="shared" si="4"/>
        <v>37</v>
      </c>
    </row>
    <row r="316" spans="13:34" x14ac:dyDescent="0.25">
      <c r="M316">
        <v>424016</v>
      </c>
      <c r="N316">
        <v>711391</v>
      </c>
      <c r="O316" s="14">
        <v>8010</v>
      </c>
      <c r="P316" s="14">
        <v>8020</v>
      </c>
      <c r="Q316">
        <v>1.7</v>
      </c>
      <c r="R316">
        <v>0.5</v>
      </c>
      <c r="S316">
        <v>97.3</v>
      </c>
      <c r="T316">
        <v>0.5</v>
      </c>
      <c r="U316">
        <v>4.5</v>
      </c>
      <c r="V316">
        <v>1.1000000000000001</v>
      </c>
      <c r="W316">
        <v>0</v>
      </c>
      <c r="X316">
        <v>1</v>
      </c>
      <c r="Y316">
        <v>10</v>
      </c>
      <c r="Z316">
        <v>45</v>
      </c>
      <c r="AB316">
        <v>1.7</v>
      </c>
      <c r="AC316">
        <f t="shared" si="3"/>
        <v>17</v>
      </c>
      <c r="AF316">
        <v>4.5</v>
      </c>
      <c r="AG316">
        <f t="shared" si="4"/>
        <v>45</v>
      </c>
    </row>
    <row r="317" spans="13:34" x14ac:dyDescent="0.25">
      <c r="M317">
        <v>424017</v>
      </c>
      <c r="N317">
        <v>711392</v>
      </c>
      <c r="O317" s="14">
        <v>8020</v>
      </c>
      <c r="P317" s="14">
        <v>8030</v>
      </c>
      <c r="Q317">
        <v>1.4</v>
      </c>
      <c r="R317">
        <v>0.9</v>
      </c>
      <c r="S317">
        <v>97.4</v>
      </c>
      <c r="T317">
        <v>0.3</v>
      </c>
      <c r="U317">
        <v>3.5</v>
      </c>
      <c r="V317">
        <v>2.2000000000000002</v>
      </c>
      <c r="W317">
        <v>0</v>
      </c>
      <c r="X317">
        <v>1</v>
      </c>
      <c r="Y317">
        <v>10</v>
      </c>
      <c r="Z317">
        <v>35</v>
      </c>
      <c r="AB317">
        <v>1.4</v>
      </c>
      <c r="AC317">
        <f t="shared" si="3"/>
        <v>14</v>
      </c>
      <c r="AF317">
        <v>3.5</v>
      </c>
      <c r="AG317">
        <f t="shared" si="4"/>
        <v>35</v>
      </c>
    </row>
    <row r="318" spans="13:34" x14ac:dyDescent="0.25">
      <c r="M318">
        <v>424018</v>
      </c>
      <c r="N318">
        <v>711393</v>
      </c>
      <c r="O318" s="14">
        <v>8030</v>
      </c>
      <c r="P318" s="14">
        <v>8040</v>
      </c>
      <c r="Q318">
        <v>0.9</v>
      </c>
      <c r="R318">
        <v>0.9</v>
      </c>
      <c r="S318">
        <v>98.1</v>
      </c>
      <c r="T318">
        <v>0.1</v>
      </c>
      <c r="U318">
        <v>2.5</v>
      </c>
      <c r="V318">
        <v>2.2000000000000002</v>
      </c>
      <c r="W318">
        <v>0</v>
      </c>
      <c r="X318">
        <v>1</v>
      </c>
      <c r="Y318">
        <v>10</v>
      </c>
      <c r="Z318">
        <v>25</v>
      </c>
      <c r="AB318">
        <v>0.9</v>
      </c>
      <c r="AC318">
        <f t="shared" si="3"/>
        <v>9</v>
      </c>
      <c r="AF318">
        <v>2.5</v>
      </c>
      <c r="AG318">
        <f t="shared" si="4"/>
        <v>25</v>
      </c>
    </row>
    <row r="319" spans="13:34" x14ac:dyDescent="0.25">
      <c r="M319">
        <v>424019</v>
      </c>
      <c r="N319">
        <v>711394</v>
      </c>
      <c r="O319" s="14">
        <v>8040</v>
      </c>
      <c r="P319" s="14">
        <v>8050</v>
      </c>
      <c r="Q319">
        <v>1.3</v>
      </c>
      <c r="R319">
        <v>0.3</v>
      </c>
      <c r="S319">
        <v>97.8</v>
      </c>
      <c r="T319">
        <v>0.6</v>
      </c>
      <c r="U319">
        <v>3.3</v>
      </c>
      <c r="V319">
        <v>0.7</v>
      </c>
      <c r="W319">
        <v>0</v>
      </c>
      <c r="X319">
        <v>1</v>
      </c>
      <c r="Y319">
        <v>10</v>
      </c>
      <c r="Z319">
        <v>33</v>
      </c>
      <c r="AB319">
        <v>1.3</v>
      </c>
      <c r="AC319">
        <f t="shared" si="3"/>
        <v>13</v>
      </c>
      <c r="AF319">
        <v>3.3</v>
      </c>
      <c r="AG319">
        <f t="shared" si="4"/>
        <v>33</v>
      </c>
    </row>
    <row r="320" spans="13:34" x14ac:dyDescent="0.25">
      <c r="M320">
        <v>424020</v>
      </c>
      <c r="N320">
        <v>711395</v>
      </c>
      <c r="O320" s="14">
        <v>8050</v>
      </c>
      <c r="P320" s="14">
        <v>8070</v>
      </c>
      <c r="Q320">
        <v>0</v>
      </c>
      <c r="R320">
        <v>0</v>
      </c>
      <c r="S320">
        <v>0</v>
      </c>
      <c r="T320">
        <v>0</v>
      </c>
      <c r="U320">
        <v>0.5</v>
      </c>
      <c r="V320">
        <v>0</v>
      </c>
      <c r="W320">
        <v>0</v>
      </c>
      <c r="X320">
        <v>0</v>
      </c>
      <c r="Y320">
        <v>20</v>
      </c>
      <c r="Z320">
        <v>10</v>
      </c>
      <c r="AC320">
        <f>SUM(AC275:AC319)</f>
        <v>515</v>
      </c>
      <c r="AD320">
        <f>515/550</f>
        <v>0.9363636363636364</v>
      </c>
      <c r="AG320">
        <f>SUM(AG275:AG319)</f>
        <v>1383</v>
      </c>
      <c r="AH320">
        <f>1383/550</f>
        <v>2.5145454545454546</v>
      </c>
    </row>
    <row r="324" spans="1:35" s="29" customFormat="1" x14ac:dyDescent="0.25">
      <c r="A324" s="39" t="s">
        <v>74</v>
      </c>
      <c r="B324" s="30" t="s">
        <v>67</v>
      </c>
      <c r="C324" s="30" t="s">
        <v>75</v>
      </c>
      <c r="D324" s="31">
        <v>43013154090000</v>
      </c>
      <c r="E324" s="32" t="s">
        <v>25</v>
      </c>
      <c r="F324" s="32" t="s">
        <v>76</v>
      </c>
      <c r="G324" s="32" t="s">
        <v>77</v>
      </c>
      <c r="H324" s="32">
        <v>10</v>
      </c>
      <c r="I324" s="32" t="s">
        <v>21</v>
      </c>
      <c r="J324" s="22">
        <v>4404</v>
      </c>
      <c r="K324" s="22">
        <v>4872</v>
      </c>
      <c r="L324" s="22">
        <v>5036</v>
      </c>
      <c r="M324" s="29">
        <v>424739</v>
      </c>
      <c r="N324" s="29">
        <v>648851</v>
      </c>
      <c r="O324" s="41">
        <v>4880</v>
      </c>
      <c r="P324" s="41">
        <v>4890</v>
      </c>
      <c r="Q324" s="29">
        <v>0</v>
      </c>
      <c r="R324" s="29">
        <v>0</v>
      </c>
      <c r="S324" s="29">
        <v>0</v>
      </c>
      <c r="T324" s="29">
        <v>0</v>
      </c>
      <c r="U324" s="29">
        <v>2</v>
      </c>
      <c r="V324" s="29">
        <v>0</v>
      </c>
      <c r="W324" s="29">
        <v>0</v>
      </c>
      <c r="X324" s="29">
        <v>0</v>
      </c>
      <c r="Y324" s="29">
        <v>10</v>
      </c>
      <c r="Z324" s="29">
        <v>20</v>
      </c>
      <c r="AB324" s="29">
        <v>0</v>
      </c>
      <c r="AC324" s="29">
        <v>0</v>
      </c>
      <c r="AF324" s="29">
        <v>2</v>
      </c>
      <c r="AG324" s="29">
        <v>20</v>
      </c>
      <c r="AI324" s="29" t="s">
        <v>130</v>
      </c>
    </row>
    <row r="325" spans="1:35" x14ac:dyDescent="0.25">
      <c r="M325">
        <v>424740</v>
      </c>
      <c r="N325">
        <v>648852</v>
      </c>
      <c r="O325" s="14">
        <v>4890</v>
      </c>
      <c r="P325" s="14">
        <v>4900</v>
      </c>
      <c r="Q325">
        <v>0.3</v>
      </c>
      <c r="R325">
        <v>2.6</v>
      </c>
      <c r="S325">
        <v>96.3</v>
      </c>
      <c r="T325">
        <v>0.8</v>
      </c>
      <c r="U325">
        <v>0.6</v>
      </c>
      <c r="V325">
        <v>6.2</v>
      </c>
      <c r="W325">
        <v>0</v>
      </c>
      <c r="X325">
        <v>2</v>
      </c>
      <c r="Y325">
        <v>10</v>
      </c>
      <c r="Z325">
        <v>6</v>
      </c>
      <c r="AB325">
        <v>0.3</v>
      </c>
      <c r="AC325">
        <v>3</v>
      </c>
      <c r="AF325">
        <v>0.6</v>
      </c>
      <c r="AG325">
        <v>6</v>
      </c>
    </row>
    <row r="326" spans="1:35" x14ac:dyDescent="0.25">
      <c r="M326">
        <v>424741</v>
      </c>
      <c r="N326">
        <v>648853</v>
      </c>
      <c r="O326" s="14">
        <v>4900</v>
      </c>
      <c r="P326" s="14">
        <v>4910</v>
      </c>
      <c r="Q326">
        <v>0.8</v>
      </c>
      <c r="R326">
        <v>2.4</v>
      </c>
      <c r="S326">
        <v>96</v>
      </c>
      <c r="T326">
        <v>0.8</v>
      </c>
      <c r="U326">
        <v>2</v>
      </c>
      <c r="V326">
        <v>5.8</v>
      </c>
      <c r="W326">
        <v>0</v>
      </c>
      <c r="X326">
        <v>2</v>
      </c>
      <c r="Y326">
        <v>10</v>
      </c>
      <c r="Z326">
        <v>20</v>
      </c>
      <c r="AB326">
        <v>0.8</v>
      </c>
      <c r="AC326">
        <v>8</v>
      </c>
      <c r="AF326">
        <v>2</v>
      </c>
      <c r="AG326">
        <v>20</v>
      </c>
    </row>
    <row r="327" spans="1:35" x14ac:dyDescent="0.25">
      <c r="M327">
        <v>424742</v>
      </c>
      <c r="N327">
        <v>648854</v>
      </c>
      <c r="O327" s="14">
        <v>4910</v>
      </c>
      <c r="P327" s="14">
        <v>4920</v>
      </c>
      <c r="Q327">
        <v>0.7</v>
      </c>
      <c r="R327">
        <v>2.4</v>
      </c>
      <c r="S327">
        <v>96.4</v>
      </c>
      <c r="T327">
        <v>0.5</v>
      </c>
      <c r="U327">
        <v>1.8</v>
      </c>
      <c r="V327">
        <v>5.8</v>
      </c>
      <c r="W327">
        <v>0</v>
      </c>
      <c r="X327">
        <v>2</v>
      </c>
      <c r="Y327">
        <v>10</v>
      </c>
      <c r="Z327">
        <v>18</v>
      </c>
      <c r="AB327">
        <v>0.7</v>
      </c>
      <c r="AC327">
        <v>7</v>
      </c>
      <c r="AF327">
        <v>1.8</v>
      </c>
      <c r="AG327">
        <v>18</v>
      </c>
    </row>
    <row r="328" spans="1:35" x14ac:dyDescent="0.25">
      <c r="M328">
        <v>424743</v>
      </c>
      <c r="N328">
        <v>648855</v>
      </c>
      <c r="O328" s="14">
        <v>4920</v>
      </c>
      <c r="P328" s="14">
        <v>5000</v>
      </c>
      <c r="Q328">
        <v>0</v>
      </c>
      <c r="R328">
        <v>0</v>
      </c>
      <c r="S328">
        <v>0</v>
      </c>
      <c r="T328">
        <v>0</v>
      </c>
      <c r="U328">
        <v>2</v>
      </c>
      <c r="V328">
        <v>0</v>
      </c>
      <c r="W328">
        <v>0</v>
      </c>
      <c r="X328">
        <v>0</v>
      </c>
      <c r="Y328">
        <v>80</v>
      </c>
      <c r="Z328">
        <v>160</v>
      </c>
      <c r="AB328">
        <v>0</v>
      </c>
      <c r="AC328">
        <v>0</v>
      </c>
      <c r="AF328">
        <v>2</v>
      </c>
      <c r="AG328">
        <v>160</v>
      </c>
    </row>
    <row r="329" spans="1:35" x14ac:dyDescent="0.25">
      <c r="M329">
        <v>424744</v>
      </c>
      <c r="N329">
        <v>648863</v>
      </c>
      <c r="O329" s="14">
        <v>5000</v>
      </c>
      <c r="P329" s="14">
        <v>5020</v>
      </c>
      <c r="Q329">
        <v>0</v>
      </c>
      <c r="R329">
        <v>0</v>
      </c>
      <c r="S329">
        <v>0</v>
      </c>
      <c r="T329">
        <v>0</v>
      </c>
      <c r="U329">
        <v>0</v>
      </c>
      <c r="V329">
        <v>0</v>
      </c>
      <c r="W329">
        <v>0</v>
      </c>
      <c r="X329">
        <v>0</v>
      </c>
      <c r="Y329">
        <v>20</v>
      </c>
      <c r="Z329">
        <v>0</v>
      </c>
      <c r="AB329">
        <v>0</v>
      </c>
      <c r="AC329">
        <v>0</v>
      </c>
      <c r="AF329">
        <v>0</v>
      </c>
      <c r="AG329">
        <v>0</v>
      </c>
    </row>
    <row r="330" spans="1:35" x14ac:dyDescent="0.25">
      <c r="M330">
        <v>424745</v>
      </c>
      <c r="N330">
        <v>648865</v>
      </c>
      <c r="O330" s="14">
        <v>5020</v>
      </c>
      <c r="P330" s="14">
        <v>5040</v>
      </c>
      <c r="Q330">
        <v>0</v>
      </c>
      <c r="R330">
        <v>0</v>
      </c>
      <c r="S330">
        <v>0</v>
      </c>
      <c r="T330">
        <v>0</v>
      </c>
      <c r="U330">
        <v>2</v>
      </c>
      <c r="V330">
        <v>0</v>
      </c>
      <c r="W330">
        <v>0</v>
      </c>
      <c r="X330">
        <v>0</v>
      </c>
      <c r="Y330">
        <v>20</v>
      </c>
      <c r="Z330">
        <v>40</v>
      </c>
      <c r="AB330">
        <v>0</v>
      </c>
      <c r="AC330">
        <v>0</v>
      </c>
      <c r="AF330">
        <v>2</v>
      </c>
      <c r="AG330">
        <v>40</v>
      </c>
    </row>
    <row r="331" spans="1:35" x14ac:dyDescent="0.25">
      <c r="M331">
        <v>424746</v>
      </c>
      <c r="N331">
        <v>648867</v>
      </c>
      <c r="O331" s="14">
        <v>5040</v>
      </c>
      <c r="P331" s="14">
        <v>5050</v>
      </c>
      <c r="Q331">
        <v>0.6</v>
      </c>
      <c r="R331">
        <v>2</v>
      </c>
      <c r="S331">
        <v>96.9</v>
      </c>
      <c r="T331">
        <v>0.5</v>
      </c>
      <c r="U331">
        <v>1.5</v>
      </c>
      <c r="V331">
        <v>4.8</v>
      </c>
      <c r="W331">
        <v>0</v>
      </c>
      <c r="X331">
        <v>1</v>
      </c>
      <c r="Y331">
        <v>10</v>
      </c>
      <c r="Z331">
        <v>15</v>
      </c>
      <c r="AB331">
        <v>0.6</v>
      </c>
      <c r="AC331">
        <v>6</v>
      </c>
      <c r="AF331">
        <v>1.5</v>
      </c>
      <c r="AG331">
        <v>15</v>
      </c>
    </row>
    <row r="332" spans="1:35" x14ac:dyDescent="0.25">
      <c r="AC332">
        <f>SUM(AC324:AC331)</f>
        <v>24</v>
      </c>
      <c r="AD332">
        <f>24/170</f>
        <v>0.14117647058823529</v>
      </c>
      <c r="AG332">
        <f>SUM(AG324:AG331)</f>
        <v>279</v>
      </c>
      <c r="AH332">
        <f>279/170</f>
        <v>1.6411764705882352</v>
      </c>
    </row>
    <row r="336" spans="1:35" s="29" customFormat="1" x14ac:dyDescent="0.25">
      <c r="A336" s="39" t="s">
        <v>78</v>
      </c>
      <c r="B336" s="43" t="s">
        <v>15</v>
      </c>
      <c r="C336" s="37" t="s">
        <v>79</v>
      </c>
      <c r="D336" s="36">
        <v>43013104930000</v>
      </c>
      <c r="E336" s="35" t="s">
        <v>25</v>
      </c>
      <c r="F336" s="35" t="s">
        <v>76</v>
      </c>
      <c r="G336" s="35" t="s">
        <v>80</v>
      </c>
      <c r="H336" s="36">
        <v>35</v>
      </c>
      <c r="I336" s="35" t="s">
        <v>33</v>
      </c>
      <c r="J336" s="22">
        <v>3390</v>
      </c>
      <c r="K336" s="22">
        <v>3890</v>
      </c>
      <c r="L336" s="22">
        <v>4095</v>
      </c>
      <c r="M336" s="29">
        <v>425881</v>
      </c>
      <c r="N336" s="29">
        <v>621251</v>
      </c>
      <c r="O336" s="41">
        <v>3910</v>
      </c>
      <c r="P336" s="41">
        <v>3920</v>
      </c>
      <c r="Q336" s="29">
        <v>2.4</v>
      </c>
      <c r="R336" s="29">
        <v>1.3</v>
      </c>
      <c r="S336" s="29">
        <v>95.1</v>
      </c>
      <c r="T336" s="29">
        <v>1.2</v>
      </c>
      <c r="U336" s="29">
        <v>6.2</v>
      </c>
      <c r="V336" s="29">
        <v>3.1</v>
      </c>
      <c r="W336" s="29">
        <v>0</v>
      </c>
      <c r="X336" s="29">
        <v>1</v>
      </c>
      <c r="Y336" s="29">
        <v>10</v>
      </c>
      <c r="Z336" s="29">
        <v>62</v>
      </c>
      <c r="AB336" s="29">
        <v>2.4</v>
      </c>
      <c r="AC336" s="29">
        <f>AB336*10</f>
        <v>24</v>
      </c>
      <c r="AF336" s="29">
        <v>6.2</v>
      </c>
      <c r="AG336" s="29">
        <f>AF336*10</f>
        <v>62</v>
      </c>
      <c r="AI336" s="29" t="s">
        <v>131</v>
      </c>
    </row>
    <row r="337" spans="13:34" x14ac:dyDescent="0.25">
      <c r="M337">
        <v>425882</v>
      </c>
      <c r="N337">
        <v>621252</v>
      </c>
      <c r="O337" s="14">
        <v>3920</v>
      </c>
      <c r="P337" s="14">
        <v>3930</v>
      </c>
      <c r="Q337">
        <v>1.3</v>
      </c>
      <c r="R337">
        <v>1</v>
      </c>
      <c r="S337">
        <v>97.1</v>
      </c>
      <c r="T337">
        <v>0.6</v>
      </c>
      <c r="U337">
        <v>3.5</v>
      </c>
      <c r="V337">
        <v>2.4</v>
      </c>
      <c r="W337">
        <v>0</v>
      </c>
      <c r="X337">
        <v>1</v>
      </c>
      <c r="Y337">
        <v>10</v>
      </c>
      <c r="Z337">
        <v>35</v>
      </c>
      <c r="AB337">
        <v>1.3</v>
      </c>
      <c r="AC337">
        <f t="shared" ref="AC337:AC348" si="5">AB337*10</f>
        <v>13</v>
      </c>
      <c r="AF337">
        <v>3.5</v>
      </c>
      <c r="AG337">
        <f t="shared" ref="AG337:AG348" si="6">AF337*10</f>
        <v>35</v>
      </c>
    </row>
    <row r="338" spans="13:34" x14ac:dyDescent="0.25">
      <c r="M338">
        <v>425883</v>
      </c>
      <c r="N338">
        <v>621253</v>
      </c>
      <c r="O338" s="14">
        <v>3930</v>
      </c>
      <c r="P338" s="14">
        <v>3940</v>
      </c>
      <c r="Q338">
        <v>1.9</v>
      </c>
      <c r="R338">
        <v>0.9</v>
      </c>
      <c r="S338">
        <v>96.7</v>
      </c>
      <c r="T338">
        <v>0.5</v>
      </c>
      <c r="U338">
        <v>4.9000000000000004</v>
      </c>
      <c r="V338">
        <v>2.2000000000000002</v>
      </c>
      <c r="W338">
        <v>0</v>
      </c>
      <c r="X338">
        <v>1</v>
      </c>
      <c r="Y338">
        <v>10</v>
      </c>
      <c r="Z338">
        <v>49</v>
      </c>
      <c r="AB338">
        <v>1.9</v>
      </c>
      <c r="AC338">
        <f t="shared" si="5"/>
        <v>19</v>
      </c>
      <c r="AF338">
        <v>4.9000000000000004</v>
      </c>
      <c r="AG338">
        <f t="shared" si="6"/>
        <v>49</v>
      </c>
    </row>
    <row r="339" spans="13:34" x14ac:dyDescent="0.25">
      <c r="M339">
        <v>425884</v>
      </c>
      <c r="N339">
        <v>621254</v>
      </c>
      <c r="O339" s="14">
        <v>3940</v>
      </c>
      <c r="P339" s="14">
        <v>3950</v>
      </c>
      <c r="Q339">
        <v>1.2</v>
      </c>
      <c r="R339">
        <v>0.9</v>
      </c>
      <c r="S339">
        <v>97.2</v>
      </c>
      <c r="T339">
        <v>0.7</v>
      </c>
      <c r="U339">
        <v>3.2</v>
      </c>
      <c r="V339">
        <v>2</v>
      </c>
      <c r="W339">
        <v>0</v>
      </c>
      <c r="X339">
        <v>1</v>
      </c>
      <c r="Y339">
        <v>10</v>
      </c>
      <c r="Z339">
        <v>32</v>
      </c>
      <c r="AB339">
        <v>1.2</v>
      </c>
      <c r="AC339">
        <f t="shared" si="5"/>
        <v>12</v>
      </c>
      <c r="AF339">
        <v>3.2</v>
      </c>
      <c r="AG339">
        <f t="shared" si="6"/>
        <v>32</v>
      </c>
    </row>
    <row r="340" spans="13:34" x14ac:dyDescent="0.25">
      <c r="M340">
        <v>425885</v>
      </c>
      <c r="N340">
        <v>621255</v>
      </c>
      <c r="O340" s="14">
        <v>3950</v>
      </c>
      <c r="P340" s="14">
        <v>3960</v>
      </c>
      <c r="Q340">
        <v>1.9</v>
      </c>
      <c r="R340">
        <v>1.1000000000000001</v>
      </c>
      <c r="S340">
        <v>95.7</v>
      </c>
      <c r="T340">
        <v>1.3</v>
      </c>
      <c r="U340">
        <v>4.9000000000000004</v>
      </c>
      <c r="V340">
        <v>2.8</v>
      </c>
      <c r="W340">
        <v>0</v>
      </c>
      <c r="X340">
        <v>1</v>
      </c>
      <c r="Y340">
        <v>10</v>
      </c>
      <c r="Z340">
        <v>49</v>
      </c>
      <c r="AB340">
        <v>1.9</v>
      </c>
      <c r="AC340">
        <f t="shared" si="5"/>
        <v>19</v>
      </c>
      <c r="AF340">
        <v>4.9000000000000004</v>
      </c>
      <c r="AG340">
        <f t="shared" si="6"/>
        <v>49</v>
      </c>
    </row>
    <row r="341" spans="13:34" x14ac:dyDescent="0.25">
      <c r="M341">
        <v>425886</v>
      </c>
      <c r="N341">
        <v>621256</v>
      </c>
      <c r="O341" s="14">
        <v>3960</v>
      </c>
      <c r="P341" s="14">
        <v>3970</v>
      </c>
      <c r="Q341">
        <v>1.2</v>
      </c>
      <c r="R341">
        <v>1.2</v>
      </c>
      <c r="S341">
        <v>96.8</v>
      </c>
      <c r="T341">
        <v>0.8</v>
      </c>
      <c r="U341">
        <v>3</v>
      </c>
      <c r="V341">
        <v>3</v>
      </c>
      <c r="W341">
        <v>0</v>
      </c>
      <c r="X341">
        <v>1</v>
      </c>
      <c r="Y341">
        <v>10</v>
      </c>
      <c r="Z341">
        <v>30</v>
      </c>
      <c r="AB341">
        <v>1.2</v>
      </c>
      <c r="AC341">
        <f t="shared" si="5"/>
        <v>12</v>
      </c>
      <c r="AF341">
        <v>3</v>
      </c>
      <c r="AG341">
        <f t="shared" si="6"/>
        <v>30</v>
      </c>
    </row>
    <row r="342" spans="13:34" x14ac:dyDescent="0.25">
      <c r="M342">
        <v>425887</v>
      </c>
      <c r="N342">
        <v>621257</v>
      </c>
      <c r="O342" s="14">
        <v>3970</v>
      </c>
      <c r="P342" s="14">
        <v>3980</v>
      </c>
      <c r="Q342">
        <v>1.3</v>
      </c>
      <c r="R342">
        <v>1.2</v>
      </c>
      <c r="S342">
        <v>96.5</v>
      </c>
      <c r="T342">
        <v>1</v>
      </c>
      <c r="U342">
        <v>3.3</v>
      </c>
      <c r="V342">
        <v>2.9</v>
      </c>
      <c r="W342">
        <v>0</v>
      </c>
      <c r="X342">
        <v>1</v>
      </c>
      <c r="Y342">
        <v>10</v>
      </c>
      <c r="Z342">
        <v>33</v>
      </c>
      <c r="AB342">
        <v>1.3</v>
      </c>
      <c r="AC342">
        <f t="shared" si="5"/>
        <v>13</v>
      </c>
      <c r="AF342">
        <v>3.3</v>
      </c>
      <c r="AG342">
        <f t="shared" si="6"/>
        <v>33</v>
      </c>
    </row>
    <row r="343" spans="13:34" x14ac:dyDescent="0.25">
      <c r="M343">
        <v>425888</v>
      </c>
      <c r="N343">
        <v>621258</v>
      </c>
      <c r="O343" s="14">
        <v>3980</v>
      </c>
      <c r="P343" s="14">
        <v>3990</v>
      </c>
      <c r="Q343">
        <v>1.8</v>
      </c>
      <c r="R343">
        <v>1.2</v>
      </c>
      <c r="S343">
        <v>95.8</v>
      </c>
      <c r="T343">
        <v>1.2</v>
      </c>
      <c r="U343">
        <v>4.5999999999999996</v>
      </c>
      <c r="V343">
        <v>3</v>
      </c>
      <c r="W343">
        <v>0</v>
      </c>
      <c r="X343">
        <v>1</v>
      </c>
      <c r="Y343">
        <v>10</v>
      </c>
      <c r="Z343">
        <v>46</v>
      </c>
      <c r="AB343">
        <v>1.8</v>
      </c>
      <c r="AC343">
        <f t="shared" si="5"/>
        <v>18</v>
      </c>
      <c r="AF343">
        <v>4.5999999999999996</v>
      </c>
      <c r="AG343">
        <f t="shared" si="6"/>
        <v>46</v>
      </c>
    </row>
    <row r="344" spans="13:34" x14ac:dyDescent="0.25">
      <c r="M344">
        <v>425889</v>
      </c>
      <c r="N344">
        <v>621259</v>
      </c>
      <c r="O344" s="14">
        <v>3990</v>
      </c>
      <c r="P344" s="14">
        <v>4000</v>
      </c>
      <c r="Q344">
        <v>1.8</v>
      </c>
      <c r="R344">
        <v>1.2</v>
      </c>
      <c r="S344">
        <v>96</v>
      </c>
      <c r="T344">
        <v>1</v>
      </c>
      <c r="U344">
        <v>4.7</v>
      </c>
      <c r="V344">
        <v>2.8</v>
      </c>
      <c r="W344">
        <v>0</v>
      </c>
      <c r="X344">
        <v>1</v>
      </c>
      <c r="Y344">
        <v>10</v>
      </c>
      <c r="Z344">
        <v>47</v>
      </c>
      <c r="AB344">
        <v>1.8</v>
      </c>
      <c r="AC344">
        <f t="shared" si="5"/>
        <v>18</v>
      </c>
      <c r="AF344">
        <v>4.7</v>
      </c>
      <c r="AG344">
        <f t="shared" si="6"/>
        <v>47</v>
      </c>
    </row>
    <row r="345" spans="13:34" x14ac:dyDescent="0.25">
      <c r="M345">
        <v>425890</v>
      </c>
      <c r="N345">
        <v>621260</v>
      </c>
      <c r="O345" s="14">
        <v>4000</v>
      </c>
      <c r="P345" s="14">
        <v>4010</v>
      </c>
      <c r="Q345">
        <v>1.4</v>
      </c>
      <c r="R345">
        <v>1.2</v>
      </c>
      <c r="S345">
        <v>96.3</v>
      </c>
      <c r="T345">
        <v>1.1000000000000001</v>
      </c>
      <c r="U345">
        <v>3.5</v>
      </c>
      <c r="V345">
        <v>2.9</v>
      </c>
      <c r="W345">
        <v>0</v>
      </c>
      <c r="X345">
        <v>1</v>
      </c>
      <c r="Y345">
        <v>10</v>
      </c>
      <c r="Z345">
        <v>35</v>
      </c>
      <c r="AB345">
        <v>1.4</v>
      </c>
      <c r="AC345">
        <f t="shared" si="5"/>
        <v>14</v>
      </c>
      <c r="AF345">
        <v>3.5</v>
      </c>
      <c r="AG345">
        <f t="shared" si="6"/>
        <v>35</v>
      </c>
    </row>
    <row r="346" spans="13:34" x14ac:dyDescent="0.25">
      <c r="M346">
        <v>425891</v>
      </c>
      <c r="N346">
        <v>621261</v>
      </c>
      <c r="O346" s="14">
        <v>4010</v>
      </c>
      <c r="P346" s="14">
        <v>4020</v>
      </c>
      <c r="Q346">
        <v>1.5</v>
      </c>
      <c r="R346">
        <v>1.3</v>
      </c>
      <c r="S346">
        <v>96.2</v>
      </c>
      <c r="T346">
        <v>1</v>
      </c>
      <c r="U346">
        <v>4</v>
      </c>
      <c r="V346">
        <v>3.1</v>
      </c>
      <c r="W346">
        <v>0</v>
      </c>
      <c r="X346">
        <v>1</v>
      </c>
      <c r="Y346">
        <v>10</v>
      </c>
      <c r="Z346">
        <v>40</v>
      </c>
      <c r="AB346">
        <v>1.5</v>
      </c>
      <c r="AC346">
        <f t="shared" si="5"/>
        <v>15</v>
      </c>
      <c r="AF346">
        <v>4</v>
      </c>
      <c r="AG346">
        <f t="shared" si="6"/>
        <v>40</v>
      </c>
    </row>
    <row r="347" spans="13:34" x14ac:dyDescent="0.25">
      <c r="M347">
        <v>425892</v>
      </c>
      <c r="N347">
        <v>621262</v>
      </c>
      <c r="O347" s="14">
        <v>4020</v>
      </c>
      <c r="P347" s="14">
        <v>4030</v>
      </c>
      <c r="Q347">
        <v>1.1000000000000001</v>
      </c>
      <c r="R347">
        <v>1.2</v>
      </c>
      <c r="S347">
        <v>96.9</v>
      </c>
      <c r="T347">
        <v>0.8</v>
      </c>
      <c r="U347">
        <v>2.9</v>
      </c>
      <c r="V347">
        <v>2.9</v>
      </c>
      <c r="W347">
        <v>0</v>
      </c>
      <c r="X347">
        <v>1</v>
      </c>
      <c r="Y347">
        <v>10</v>
      </c>
      <c r="Z347">
        <v>29</v>
      </c>
      <c r="AB347">
        <v>1.1000000000000001</v>
      </c>
      <c r="AC347">
        <f t="shared" si="5"/>
        <v>11</v>
      </c>
      <c r="AF347">
        <v>2.9</v>
      </c>
      <c r="AG347">
        <f t="shared" si="6"/>
        <v>29</v>
      </c>
    </row>
    <row r="348" spans="13:34" x14ac:dyDescent="0.25">
      <c r="M348">
        <v>425893</v>
      </c>
      <c r="N348">
        <v>621263</v>
      </c>
      <c r="O348" s="14">
        <v>4030</v>
      </c>
      <c r="P348" s="14">
        <v>4040</v>
      </c>
      <c r="Q348">
        <v>0</v>
      </c>
      <c r="R348">
        <v>0</v>
      </c>
      <c r="S348">
        <v>0</v>
      </c>
      <c r="T348">
        <v>0</v>
      </c>
      <c r="U348">
        <v>2</v>
      </c>
      <c r="V348">
        <v>0</v>
      </c>
      <c r="W348">
        <v>0</v>
      </c>
      <c r="X348">
        <v>0</v>
      </c>
      <c r="Y348">
        <v>10</v>
      </c>
      <c r="Z348">
        <v>20</v>
      </c>
      <c r="AB348">
        <v>0</v>
      </c>
      <c r="AC348">
        <f t="shared" si="5"/>
        <v>0</v>
      </c>
      <c r="AF348">
        <v>2</v>
      </c>
      <c r="AG348">
        <f t="shared" si="6"/>
        <v>20</v>
      </c>
    </row>
    <row r="349" spans="13:34" x14ac:dyDescent="0.25">
      <c r="AC349">
        <f>SUM(AC336:AC348)</f>
        <v>188</v>
      </c>
      <c r="AD349">
        <f>188/130</f>
        <v>1.4461538461538461</v>
      </c>
      <c r="AG349">
        <f>SUM(AG336:AG348)</f>
        <v>507</v>
      </c>
      <c r="AH349">
        <f>507/130</f>
        <v>3.9</v>
      </c>
    </row>
    <row r="353" spans="1:35" s="29" customFormat="1" x14ac:dyDescent="0.25">
      <c r="A353" s="39" t="s">
        <v>81</v>
      </c>
      <c r="B353" s="30" t="s">
        <v>82</v>
      </c>
      <c r="C353" s="30" t="s">
        <v>83</v>
      </c>
      <c r="D353" s="31">
        <v>43047108120000</v>
      </c>
      <c r="E353" s="32" t="s">
        <v>4</v>
      </c>
      <c r="F353" s="32" t="s">
        <v>40</v>
      </c>
      <c r="G353" s="32" t="s">
        <v>57</v>
      </c>
      <c r="H353" s="32">
        <v>24</v>
      </c>
      <c r="I353" s="32" t="s">
        <v>26</v>
      </c>
      <c r="J353" s="22">
        <v>3170</v>
      </c>
      <c r="K353" s="22">
        <v>3300</v>
      </c>
      <c r="L353" s="22">
        <v>3380</v>
      </c>
      <c r="M353" s="29">
        <v>429852</v>
      </c>
      <c r="N353" s="29">
        <v>601378</v>
      </c>
      <c r="O353" s="41">
        <v>3300</v>
      </c>
      <c r="P353" s="41">
        <v>3310</v>
      </c>
      <c r="R353" s="29">
        <v>1.6</v>
      </c>
      <c r="S353" s="29">
        <v>96</v>
      </c>
      <c r="T353" s="29">
        <v>1</v>
      </c>
      <c r="U353" s="29">
        <v>3.6</v>
      </c>
      <c r="V353" s="29">
        <v>3.7</v>
      </c>
      <c r="W353" s="29">
        <v>0</v>
      </c>
      <c r="X353" s="29">
        <v>1</v>
      </c>
      <c r="Y353" s="29">
        <v>10</v>
      </c>
      <c r="Z353" s="29">
        <v>36</v>
      </c>
      <c r="AB353" s="29">
        <v>1.4</v>
      </c>
      <c r="AC353" s="29">
        <v>14</v>
      </c>
      <c r="AF353" s="29">
        <v>3.6</v>
      </c>
      <c r="AG353" s="29">
        <v>36</v>
      </c>
      <c r="AI353" s="29" t="s">
        <v>130</v>
      </c>
    </row>
    <row r="354" spans="1:35" x14ac:dyDescent="0.25">
      <c r="M354">
        <v>429853</v>
      </c>
      <c r="N354">
        <v>601379</v>
      </c>
      <c r="O354" s="14">
        <v>3310</v>
      </c>
      <c r="P354" s="14">
        <v>3320</v>
      </c>
      <c r="R354">
        <v>0.8</v>
      </c>
      <c r="S354">
        <v>97.4</v>
      </c>
      <c r="T354">
        <v>0.5</v>
      </c>
      <c r="U354">
        <v>3.3</v>
      </c>
      <c r="V354">
        <v>1.9</v>
      </c>
      <c r="W354">
        <v>0</v>
      </c>
      <c r="X354">
        <v>1</v>
      </c>
      <c r="Y354">
        <v>10</v>
      </c>
      <c r="Z354">
        <v>33</v>
      </c>
      <c r="AB354">
        <v>1.3</v>
      </c>
      <c r="AC354">
        <v>13</v>
      </c>
      <c r="AF354">
        <v>3.3</v>
      </c>
      <c r="AG354">
        <v>33</v>
      </c>
    </row>
    <row r="355" spans="1:35" x14ac:dyDescent="0.25">
      <c r="M355">
        <v>429854</v>
      </c>
      <c r="N355">
        <v>601380</v>
      </c>
      <c r="O355" s="14">
        <v>3320</v>
      </c>
      <c r="P355" s="14">
        <v>3350</v>
      </c>
      <c r="R355">
        <v>0</v>
      </c>
      <c r="S355">
        <v>0</v>
      </c>
      <c r="T355">
        <v>0</v>
      </c>
      <c r="U355">
        <v>2</v>
      </c>
      <c r="V355">
        <v>0</v>
      </c>
      <c r="W355">
        <v>0</v>
      </c>
      <c r="X355">
        <v>0</v>
      </c>
      <c r="Y355">
        <v>30</v>
      </c>
      <c r="Z355">
        <v>60</v>
      </c>
      <c r="AB355">
        <v>0</v>
      </c>
      <c r="AC355">
        <v>0</v>
      </c>
      <c r="AF355">
        <v>2</v>
      </c>
      <c r="AG355">
        <v>60</v>
      </c>
    </row>
    <row r="356" spans="1:35" x14ac:dyDescent="0.25">
      <c r="M356">
        <v>429855</v>
      </c>
      <c r="N356">
        <v>601383</v>
      </c>
      <c r="O356" s="14">
        <v>3350</v>
      </c>
      <c r="P356" s="14">
        <v>3360</v>
      </c>
      <c r="R356">
        <v>1.3</v>
      </c>
      <c r="S356">
        <v>97.1</v>
      </c>
      <c r="T356">
        <v>0.6</v>
      </c>
      <c r="U356">
        <v>2.7</v>
      </c>
      <c r="V356">
        <v>3</v>
      </c>
      <c r="W356">
        <v>0</v>
      </c>
      <c r="X356">
        <v>1</v>
      </c>
      <c r="Y356">
        <v>10</v>
      </c>
      <c r="Z356">
        <v>27</v>
      </c>
      <c r="AB356">
        <v>1</v>
      </c>
      <c r="AC356">
        <v>10</v>
      </c>
      <c r="AF356">
        <v>2.7</v>
      </c>
      <c r="AG356">
        <v>27</v>
      </c>
    </row>
    <row r="357" spans="1:35" x14ac:dyDescent="0.25">
      <c r="M357">
        <v>429856</v>
      </c>
      <c r="N357">
        <v>601384</v>
      </c>
      <c r="O357" s="14">
        <v>3360</v>
      </c>
      <c r="P357" s="14">
        <v>3370</v>
      </c>
      <c r="R357">
        <v>1.5</v>
      </c>
      <c r="S357">
        <v>93.6</v>
      </c>
      <c r="T357">
        <v>1.2</v>
      </c>
      <c r="U357">
        <v>10.1</v>
      </c>
      <c r="V357">
        <v>3.6</v>
      </c>
      <c r="W357">
        <v>0.88400000000000001</v>
      </c>
      <c r="X357">
        <v>1</v>
      </c>
      <c r="Y357">
        <v>10</v>
      </c>
      <c r="Z357">
        <v>101</v>
      </c>
      <c r="AB357">
        <v>3.7</v>
      </c>
      <c r="AC357">
        <v>37</v>
      </c>
      <c r="AF357">
        <v>10.1</v>
      </c>
      <c r="AG357">
        <v>101</v>
      </c>
    </row>
    <row r="358" spans="1:35" x14ac:dyDescent="0.25">
      <c r="M358">
        <v>429857</v>
      </c>
      <c r="N358">
        <v>601385</v>
      </c>
      <c r="O358" s="14">
        <v>3370</v>
      </c>
      <c r="P358" s="14">
        <v>3380</v>
      </c>
      <c r="R358">
        <v>1.3</v>
      </c>
      <c r="S358">
        <v>95.6</v>
      </c>
      <c r="T358">
        <v>0.8</v>
      </c>
      <c r="U358">
        <v>6.2</v>
      </c>
      <c r="V358">
        <v>3.1</v>
      </c>
      <c r="W358">
        <v>0.874</v>
      </c>
      <c r="X358">
        <v>1</v>
      </c>
      <c r="Y358">
        <v>10</v>
      </c>
      <c r="Z358">
        <v>62</v>
      </c>
      <c r="AB358">
        <v>2.2999999999999998</v>
      </c>
      <c r="AC358">
        <v>23</v>
      </c>
      <c r="AF358">
        <v>6.2</v>
      </c>
      <c r="AG358">
        <v>62</v>
      </c>
    </row>
    <row r="359" spans="1:35" x14ac:dyDescent="0.25">
      <c r="M359">
        <v>429858</v>
      </c>
      <c r="O359" s="14">
        <v>3380</v>
      </c>
      <c r="P359" s="14">
        <v>3390</v>
      </c>
      <c r="Q359">
        <v>0</v>
      </c>
      <c r="R359">
        <v>0</v>
      </c>
      <c r="S359">
        <v>0</v>
      </c>
      <c r="T359">
        <v>0</v>
      </c>
      <c r="U359">
        <v>0</v>
      </c>
      <c r="V359">
        <v>0</v>
      </c>
      <c r="W359">
        <v>0</v>
      </c>
      <c r="X359">
        <v>0</v>
      </c>
      <c r="Y359">
        <v>10</v>
      </c>
      <c r="Z359">
        <v>0</v>
      </c>
      <c r="AC359">
        <f>SUM(AC353:AC358)</f>
        <v>97</v>
      </c>
      <c r="AD359">
        <f>97/80</f>
        <v>1.2124999999999999</v>
      </c>
      <c r="AG359">
        <f>SUM(AG353:AG358)</f>
        <v>319</v>
      </c>
      <c r="AH359">
        <f>319/80</f>
        <v>3.9874999999999998</v>
      </c>
    </row>
    <row r="363" spans="1:35" s="29" customFormat="1" x14ac:dyDescent="0.25">
      <c r="A363" s="39" t="s">
        <v>84</v>
      </c>
      <c r="B363" s="30" t="s">
        <v>85</v>
      </c>
      <c r="C363" s="30" t="s">
        <v>86</v>
      </c>
      <c r="D363" s="31">
        <v>43013301130000</v>
      </c>
      <c r="E363" s="32" t="s">
        <v>25</v>
      </c>
      <c r="F363" s="32" t="s">
        <v>45</v>
      </c>
      <c r="G363" s="32" t="s">
        <v>52</v>
      </c>
      <c r="H363" s="32">
        <v>6</v>
      </c>
      <c r="I363" s="32" t="s">
        <v>21</v>
      </c>
      <c r="J363" s="22">
        <v>7410</v>
      </c>
      <c r="K363" s="22">
        <v>7410</v>
      </c>
      <c r="L363" s="22">
        <v>8370</v>
      </c>
      <c r="M363" s="29">
        <v>444896</v>
      </c>
      <c r="O363" s="41">
        <v>7410</v>
      </c>
      <c r="P363" s="41">
        <v>7420</v>
      </c>
      <c r="Q363" s="29">
        <v>0</v>
      </c>
      <c r="R363" s="29">
        <v>0</v>
      </c>
      <c r="S363" s="29">
        <v>0</v>
      </c>
      <c r="T363" s="29">
        <v>0</v>
      </c>
      <c r="U363" s="29">
        <v>0</v>
      </c>
      <c r="V363" s="29">
        <v>0</v>
      </c>
      <c r="W363" s="29">
        <v>0</v>
      </c>
      <c r="X363" s="29">
        <v>0</v>
      </c>
      <c r="Y363" s="29">
        <v>10</v>
      </c>
      <c r="Z363" s="29">
        <v>0</v>
      </c>
      <c r="AF363" s="29">
        <v>0</v>
      </c>
      <c r="AG363" s="29">
        <v>0</v>
      </c>
      <c r="AI363" s="29" t="s">
        <v>198</v>
      </c>
    </row>
    <row r="364" spans="1:35" x14ac:dyDescent="0.25">
      <c r="M364">
        <v>444897</v>
      </c>
      <c r="N364">
        <v>746194</v>
      </c>
      <c r="O364" s="14">
        <v>7420</v>
      </c>
      <c r="P364" s="14">
        <v>7440</v>
      </c>
      <c r="Q364">
        <v>0</v>
      </c>
      <c r="R364">
        <v>0</v>
      </c>
      <c r="S364">
        <v>0</v>
      </c>
      <c r="T364">
        <v>0</v>
      </c>
      <c r="U364">
        <v>2</v>
      </c>
      <c r="V364">
        <v>0</v>
      </c>
      <c r="W364">
        <v>0</v>
      </c>
      <c r="X364">
        <v>0</v>
      </c>
      <c r="Y364">
        <v>20</v>
      </c>
      <c r="Z364">
        <v>40</v>
      </c>
      <c r="AF364">
        <v>2</v>
      </c>
      <c r="AG364">
        <f>AF364*Y364</f>
        <v>40</v>
      </c>
    </row>
    <row r="365" spans="1:35" x14ac:dyDescent="0.25">
      <c r="M365">
        <v>444898</v>
      </c>
      <c r="N365">
        <v>746196</v>
      </c>
      <c r="O365" s="14">
        <v>7440</v>
      </c>
      <c r="P365" s="14">
        <v>7450</v>
      </c>
      <c r="Q365">
        <v>0</v>
      </c>
      <c r="R365">
        <v>0</v>
      </c>
      <c r="S365">
        <v>0</v>
      </c>
      <c r="T365">
        <v>0</v>
      </c>
      <c r="U365">
        <v>0.5</v>
      </c>
      <c r="V365">
        <v>0</v>
      </c>
      <c r="W365">
        <v>0</v>
      </c>
      <c r="X365">
        <v>0</v>
      </c>
      <c r="Y365">
        <v>10</v>
      </c>
      <c r="Z365">
        <v>5</v>
      </c>
      <c r="AF365">
        <v>0.5</v>
      </c>
      <c r="AG365">
        <f t="shared" ref="AG365:AG428" si="7">AF365*Y365</f>
        <v>5</v>
      </c>
    </row>
    <row r="366" spans="1:35" x14ac:dyDescent="0.25">
      <c r="M366">
        <v>444899</v>
      </c>
      <c r="N366">
        <v>746197</v>
      </c>
      <c r="O366" s="14">
        <v>7450</v>
      </c>
      <c r="P366" s="14">
        <v>7480</v>
      </c>
      <c r="Q366">
        <v>0</v>
      </c>
      <c r="R366">
        <v>0</v>
      </c>
      <c r="S366">
        <v>0</v>
      </c>
      <c r="T366">
        <v>0</v>
      </c>
      <c r="U366">
        <v>2</v>
      </c>
      <c r="V366">
        <v>0</v>
      </c>
      <c r="W366">
        <v>0</v>
      </c>
      <c r="X366">
        <v>0</v>
      </c>
      <c r="Y366">
        <v>30</v>
      </c>
      <c r="Z366">
        <v>60</v>
      </c>
      <c r="AF366">
        <v>2</v>
      </c>
      <c r="AG366">
        <f t="shared" si="7"/>
        <v>60</v>
      </c>
    </row>
    <row r="367" spans="1:35" x14ac:dyDescent="0.25">
      <c r="M367">
        <v>444900</v>
      </c>
      <c r="N367">
        <v>746200</v>
      </c>
      <c r="O367" s="14">
        <v>7480</v>
      </c>
      <c r="P367" s="14">
        <v>7500</v>
      </c>
      <c r="Q367">
        <v>0</v>
      </c>
      <c r="R367">
        <v>0</v>
      </c>
      <c r="S367">
        <v>0</v>
      </c>
      <c r="T367">
        <v>0</v>
      </c>
      <c r="U367">
        <v>0.5</v>
      </c>
      <c r="V367">
        <v>0</v>
      </c>
      <c r="W367">
        <v>0</v>
      </c>
      <c r="X367">
        <v>0</v>
      </c>
      <c r="Y367">
        <v>20</v>
      </c>
      <c r="Z367">
        <v>10</v>
      </c>
      <c r="AF367">
        <v>0.5</v>
      </c>
      <c r="AG367">
        <f t="shared" si="7"/>
        <v>10</v>
      </c>
    </row>
    <row r="368" spans="1:35" x14ac:dyDescent="0.25">
      <c r="M368">
        <v>444901</v>
      </c>
      <c r="N368">
        <v>746202</v>
      </c>
      <c r="O368" s="14">
        <v>7500</v>
      </c>
      <c r="P368" s="14">
        <v>7510</v>
      </c>
      <c r="Q368">
        <v>0.6</v>
      </c>
      <c r="R368">
        <v>1.2</v>
      </c>
      <c r="S368">
        <v>97</v>
      </c>
      <c r="T368">
        <v>1.2</v>
      </c>
      <c r="U368">
        <v>1.4</v>
      </c>
      <c r="V368">
        <v>2.9</v>
      </c>
      <c r="W368">
        <v>0</v>
      </c>
      <c r="X368">
        <v>1</v>
      </c>
      <c r="Y368">
        <v>10</v>
      </c>
      <c r="Z368">
        <v>14</v>
      </c>
      <c r="AF368">
        <v>1.4</v>
      </c>
      <c r="AG368">
        <f t="shared" si="7"/>
        <v>14</v>
      </c>
    </row>
    <row r="369" spans="13:33" x14ac:dyDescent="0.25">
      <c r="M369">
        <v>444902</v>
      </c>
      <c r="N369">
        <v>746203</v>
      </c>
      <c r="O369" s="14">
        <v>7510</v>
      </c>
      <c r="P369" s="14">
        <v>7520</v>
      </c>
      <c r="Q369">
        <v>0.4</v>
      </c>
      <c r="R369">
        <v>1.2</v>
      </c>
      <c r="S369">
        <v>97.6</v>
      </c>
      <c r="T369">
        <v>0.8</v>
      </c>
      <c r="U369">
        <v>0.9</v>
      </c>
      <c r="V369">
        <v>2.9</v>
      </c>
      <c r="W369">
        <v>0</v>
      </c>
      <c r="X369">
        <v>1</v>
      </c>
      <c r="Y369">
        <v>10</v>
      </c>
      <c r="Z369">
        <v>9</v>
      </c>
      <c r="AF369">
        <v>0.9</v>
      </c>
      <c r="AG369">
        <f t="shared" si="7"/>
        <v>9</v>
      </c>
    </row>
    <row r="370" spans="13:33" x14ac:dyDescent="0.25">
      <c r="M370">
        <v>444903</v>
      </c>
      <c r="N370">
        <v>746204</v>
      </c>
      <c r="O370" s="14">
        <v>7520</v>
      </c>
      <c r="P370" s="14">
        <v>7530</v>
      </c>
      <c r="Q370">
        <v>0.8</v>
      </c>
      <c r="R370">
        <v>1.5</v>
      </c>
      <c r="S370">
        <v>96.8</v>
      </c>
      <c r="T370">
        <v>0.9</v>
      </c>
      <c r="U370">
        <v>2.1</v>
      </c>
      <c r="V370">
        <v>3.5</v>
      </c>
      <c r="W370">
        <v>0</v>
      </c>
      <c r="X370">
        <v>1</v>
      </c>
      <c r="Y370">
        <v>10</v>
      </c>
      <c r="Z370">
        <v>21</v>
      </c>
      <c r="AF370">
        <v>2.1</v>
      </c>
      <c r="AG370">
        <f t="shared" si="7"/>
        <v>21</v>
      </c>
    </row>
    <row r="371" spans="13:33" x14ac:dyDescent="0.25">
      <c r="M371">
        <v>444904</v>
      </c>
      <c r="N371">
        <v>746205</v>
      </c>
      <c r="O371" s="14">
        <v>7530</v>
      </c>
      <c r="P371" s="14">
        <v>7540</v>
      </c>
      <c r="Q371">
        <v>0</v>
      </c>
      <c r="R371">
        <v>0</v>
      </c>
      <c r="S371">
        <v>0</v>
      </c>
      <c r="T371">
        <v>0</v>
      </c>
      <c r="U371">
        <v>2</v>
      </c>
      <c r="V371">
        <v>0</v>
      </c>
      <c r="W371">
        <v>0</v>
      </c>
      <c r="X371">
        <v>0</v>
      </c>
      <c r="Y371">
        <v>10</v>
      </c>
      <c r="Z371">
        <v>20</v>
      </c>
      <c r="AF371">
        <v>2</v>
      </c>
      <c r="AG371">
        <f t="shared" si="7"/>
        <v>20</v>
      </c>
    </row>
    <row r="372" spans="13:33" x14ac:dyDescent="0.25">
      <c r="M372">
        <v>444905</v>
      </c>
      <c r="N372">
        <v>746206</v>
      </c>
      <c r="O372" s="14">
        <v>7540</v>
      </c>
      <c r="P372" s="14">
        <v>7550</v>
      </c>
      <c r="Q372">
        <v>0</v>
      </c>
      <c r="R372">
        <v>0</v>
      </c>
      <c r="S372">
        <v>0</v>
      </c>
      <c r="T372">
        <v>0</v>
      </c>
      <c r="U372">
        <v>0.5</v>
      </c>
      <c r="V372">
        <v>0</v>
      </c>
      <c r="W372">
        <v>0</v>
      </c>
      <c r="X372">
        <v>0</v>
      </c>
      <c r="Y372">
        <v>10</v>
      </c>
      <c r="Z372">
        <v>5</v>
      </c>
      <c r="AF372">
        <v>0.5</v>
      </c>
      <c r="AG372">
        <f t="shared" si="7"/>
        <v>5</v>
      </c>
    </row>
    <row r="373" spans="13:33" x14ac:dyDescent="0.25">
      <c r="M373">
        <v>444906</v>
      </c>
      <c r="N373">
        <v>746207</v>
      </c>
      <c r="O373" s="14">
        <v>7550</v>
      </c>
      <c r="P373" s="14">
        <v>7560</v>
      </c>
      <c r="Q373">
        <v>0.6</v>
      </c>
      <c r="R373">
        <v>1.5</v>
      </c>
      <c r="S373">
        <v>96.9</v>
      </c>
      <c r="T373">
        <v>1</v>
      </c>
      <c r="U373">
        <v>1.6</v>
      </c>
      <c r="V373">
        <v>3.6</v>
      </c>
      <c r="W373">
        <v>0</v>
      </c>
      <c r="X373">
        <v>1</v>
      </c>
      <c r="Y373">
        <v>10</v>
      </c>
      <c r="Z373">
        <v>16</v>
      </c>
      <c r="AF373">
        <v>1.6</v>
      </c>
      <c r="AG373">
        <f t="shared" si="7"/>
        <v>16</v>
      </c>
    </row>
    <row r="374" spans="13:33" x14ac:dyDescent="0.25">
      <c r="M374">
        <v>444907</v>
      </c>
      <c r="N374">
        <v>746208</v>
      </c>
      <c r="O374" s="14">
        <v>7560</v>
      </c>
      <c r="P374" s="14">
        <v>7570</v>
      </c>
      <c r="Q374">
        <v>0.4</v>
      </c>
      <c r="R374">
        <v>1.5</v>
      </c>
      <c r="S374">
        <v>97.3</v>
      </c>
      <c r="T374">
        <v>0.8</v>
      </c>
      <c r="U374">
        <v>1</v>
      </c>
      <c r="V374">
        <v>3.5</v>
      </c>
      <c r="W374">
        <v>0</v>
      </c>
      <c r="X374">
        <v>1</v>
      </c>
      <c r="Y374">
        <v>10</v>
      </c>
      <c r="Z374">
        <v>10</v>
      </c>
      <c r="AF374">
        <v>1</v>
      </c>
      <c r="AG374">
        <f t="shared" si="7"/>
        <v>10</v>
      </c>
    </row>
    <row r="375" spans="13:33" x14ac:dyDescent="0.25">
      <c r="M375">
        <v>444908</v>
      </c>
      <c r="N375">
        <v>746209</v>
      </c>
      <c r="O375" s="14">
        <v>7570</v>
      </c>
      <c r="P375" s="14">
        <v>7580</v>
      </c>
      <c r="Q375">
        <v>0.5</v>
      </c>
      <c r="R375">
        <v>1.2</v>
      </c>
      <c r="S375">
        <v>97.8</v>
      </c>
      <c r="T375">
        <v>0.5</v>
      </c>
      <c r="U375">
        <v>1.4</v>
      </c>
      <c r="V375">
        <v>2.9</v>
      </c>
      <c r="W375">
        <v>0</v>
      </c>
      <c r="X375">
        <v>1</v>
      </c>
      <c r="Y375">
        <v>10</v>
      </c>
      <c r="Z375">
        <v>14</v>
      </c>
      <c r="AF375">
        <v>1.4</v>
      </c>
      <c r="AG375">
        <f t="shared" si="7"/>
        <v>14</v>
      </c>
    </row>
    <row r="376" spans="13:33" x14ac:dyDescent="0.25">
      <c r="M376">
        <v>444909</v>
      </c>
      <c r="N376">
        <v>746210</v>
      </c>
      <c r="O376" s="14">
        <v>7580</v>
      </c>
      <c r="P376" s="14">
        <v>7590</v>
      </c>
      <c r="Q376">
        <v>0.6</v>
      </c>
      <c r="R376">
        <v>1.2</v>
      </c>
      <c r="S376">
        <v>97.5</v>
      </c>
      <c r="T376">
        <v>0.7</v>
      </c>
      <c r="U376">
        <v>1.5</v>
      </c>
      <c r="V376">
        <v>2.9</v>
      </c>
      <c r="W376">
        <v>0</v>
      </c>
      <c r="X376">
        <v>1</v>
      </c>
      <c r="Y376">
        <v>10</v>
      </c>
      <c r="Z376">
        <v>15</v>
      </c>
      <c r="AF376">
        <v>1.5</v>
      </c>
      <c r="AG376">
        <f t="shared" si="7"/>
        <v>15</v>
      </c>
    </row>
    <row r="377" spans="13:33" x14ac:dyDescent="0.25">
      <c r="M377">
        <v>444910</v>
      </c>
      <c r="N377">
        <v>746211</v>
      </c>
      <c r="O377" s="14">
        <v>7590</v>
      </c>
      <c r="P377" s="14">
        <v>7600</v>
      </c>
      <c r="Q377">
        <v>0.8</v>
      </c>
      <c r="R377">
        <v>0.1</v>
      </c>
      <c r="S377">
        <v>98.1</v>
      </c>
      <c r="T377">
        <v>1</v>
      </c>
      <c r="U377">
        <v>2.1</v>
      </c>
      <c r="V377">
        <v>0.3</v>
      </c>
      <c r="W377">
        <v>0</v>
      </c>
      <c r="X377">
        <v>1</v>
      </c>
      <c r="Y377">
        <v>10</v>
      </c>
      <c r="Z377">
        <v>21</v>
      </c>
      <c r="AF377">
        <v>2.1</v>
      </c>
      <c r="AG377">
        <f t="shared" si="7"/>
        <v>21</v>
      </c>
    </row>
    <row r="378" spans="13:33" x14ac:dyDescent="0.25">
      <c r="M378">
        <v>444911</v>
      </c>
      <c r="N378">
        <v>746212</v>
      </c>
      <c r="O378" s="14">
        <v>7600</v>
      </c>
      <c r="P378" s="14">
        <v>7610</v>
      </c>
      <c r="Q378">
        <v>0.4</v>
      </c>
      <c r="R378">
        <v>1</v>
      </c>
      <c r="S378">
        <v>97.9</v>
      </c>
      <c r="T378">
        <v>0.7</v>
      </c>
      <c r="U378">
        <v>1</v>
      </c>
      <c r="V378">
        <v>2.4</v>
      </c>
      <c r="W378">
        <v>0</v>
      </c>
      <c r="X378">
        <v>1</v>
      </c>
      <c r="Y378">
        <v>10</v>
      </c>
      <c r="Z378">
        <v>10</v>
      </c>
      <c r="AF378">
        <v>1</v>
      </c>
      <c r="AG378">
        <f t="shared" si="7"/>
        <v>10</v>
      </c>
    </row>
    <row r="379" spans="13:33" x14ac:dyDescent="0.25">
      <c r="M379">
        <v>444912</v>
      </c>
      <c r="N379">
        <v>746213</v>
      </c>
      <c r="O379" s="14">
        <v>7610</v>
      </c>
      <c r="P379" s="14">
        <v>7620</v>
      </c>
      <c r="Q379">
        <v>0.7</v>
      </c>
      <c r="R379">
        <v>1.1000000000000001</v>
      </c>
      <c r="S379">
        <v>97.6</v>
      </c>
      <c r="T379">
        <v>0.6</v>
      </c>
      <c r="U379">
        <v>1.9</v>
      </c>
      <c r="V379">
        <v>2.6</v>
      </c>
      <c r="W379">
        <v>0</v>
      </c>
      <c r="X379">
        <v>1</v>
      </c>
      <c r="Y379">
        <v>10</v>
      </c>
      <c r="Z379">
        <v>19</v>
      </c>
      <c r="AF379">
        <v>1.9</v>
      </c>
      <c r="AG379">
        <f t="shared" si="7"/>
        <v>19</v>
      </c>
    </row>
    <row r="380" spans="13:33" x14ac:dyDescent="0.25">
      <c r="M380">
        <v>444913</v>
      </c>
      <c r="N380">
        <v>746214</v>
      </c>
      <c r="O380" s="14">
        <v>7620</v>
      </c>
      <c r="P380" s="14">
        <v>7630</v>
      </c>
      <c r="Q380">
        <v>0</v>
      </c>
      <c r="R380">
        <v>0.2</v>
      </c>
      <c r="S380">
        <v>95.5</v>
      </c>
      <c r="T380">
        <v>4.0999999999999996</v>
      </c>
      <c r="U380">
        <v>0</v>
      </c>
      <c r="V380">
        <v>0.5</v>
      </c>
      <c r="W380">
        <v>0</v>
      </c>
      <c r="X380">
        <v>1</v>
      </c>
      <c r="Y380">
        <v>10</v>
      </c>
      <c r="Z380">
        <v>0</v>
      </c>
      <c r="AF380">
        <v>0</v>
      </c>
      <c r="AG380">
        <f t="shared" si="7"/>
        <v>0</v>
      </c>
    </row>
    <row r="381" spans="13:33" x14ac:dyDescent="0.25">
      <c r="M381">
        <v>444914</v>
      </c>
      <c r="N381">
        <v>746215</v>
      </c>
      <c r="O381" s="14">
        <v>7630</v>
      </c>
      <c r="P381" s="14">
        <v>7640</v>
      </c>
      <c r="Q381">
        <v>0</v>
      </c>
      <c r="R381">
        <v>1</v>
      </c>
      <c r="S381">
        <v>98.6</v>
      </c>
      <c r="T381">
        <v>0.4</v>
      </c>
      <c r="U381">
        <v>0.1</v>
      </c>
      <c r="V381">
        <v>2.4</v>
      </c>
      <c r="W381">
        <v>0</v>
      </c>
      <c r="X381">
        <v>1</v>
      </c>
      <c r="Y381">
        <v>10</v>
      </c>
      <c r="Z381">
        <v>1</v>
      </c>
      <c r="AF381">
        <v>0.1</v>
      </c>
      <c r="AG381">
        <f t="shared" si="7"/>
        <v>1</v>
      </c>
    </row>
    <row r="382" spans="13:33" x14ac:dyDescent="0.25">
      <c r="M382">
        <v>444915</v>
      </c>
      <c r="N382">
        <v>746216</v>
      </c>
      <c r="O382" s="14">
        <v>7640</v>
      </c>
      <c r="P382" s="14">
        <v>7690</v>
      </c>
      <c r="Q382">
        <v>0</v>
      </c>
      <c r="R382">
        <v>0</v>
      </c>
      <c r="S382">
        <v>0</v>
      </c>
      <c r="T382">
        <v>0</v>
      </c>
      <c r="U382">
        <v>2</v>
      </c>
      <c r="V382">
        <v>0</v>
      </c>
      <c r="W382">
        <v>0</v>
      </c>
      <c r="X382">
        <v>0</v>
      </c>
      <c r="Y382">
        <v>50</v>
      </c>
      <c r="Z382">
        <v>100</v>
      </c>
      <c r="AF382">
        <v>2</v>
      </c>
      <c r="AG382">
        <f t="shared" si="7"/>
        <v>100</v>
      </c>
    </row>
    <row r="383" spans="13:33" x14ac:dyDescent="0.25">
      <c r="M383">
        <v>444916</v>
      </c>
      <c r="N383">
        <v>746221</v>
      </c>
      <c r="O383" s="14">
        <v>7690</v>
      </c>
      <c r="P383" s="14">
        <v>7700</v>
      </c>
      <c r="Q383">
        <v>0</v>
      </c>
      <c r="R383">
        <v>0</v>
      </c>
      <c r="S383">
        <v>0</v>
      </c>
      <c r="T383">
        <v>0</v>
      </c>
      <c r="U383">
        <v>0.5</v>
      </c>
      <c r="V383">
        <v>0</v>
      </c>
      <c r="W383">
        <v>0</v>
      </c>
      <c r="X383">
        <v>0</v>
      </c>
      <c r="Y383">
        <v>10</v>
      </c>
      <c r="Z383">
        <v>5</v>
      </c>
      <c r="AF383">
        <v>0.5</v>
      </c>
      <c r="AG383">
        <f t="shared" si="7"/>
        <v>5</v>
      </c>
    </row>
    <row r="384" spans="13:33" x14ac:dyDescent="0.25">
      <c r="M384">
        <v>444917</v>
      </c>
      <c r="N384">
        <v>746222</v>
      </c>
      <c r="O384" s="14">
        <v>7700</v>
      </c>
      <c r="P384" s="14">
        <v>7710</v>
      </c>
      <c r="Q384">
        <v>0.5</v>
      </c>
      <c r="R384">
        <v>1.2</v>
      </c>
      <c r="S384">
        <v>97.5</v>
      </c>
      <c r="T384">
        <v>0.8</v>
      </c>
      <c r="U384">
        <v>1.3</v>
      </c>
      <c r="V384">
        <v>2.8</v>
      </c>
      <c r="W384">
        <v>0</v>
      </c>
      <c r="X384">
        <v>1</v>
      </c>
      <c r="Y384">
        <v>10</v>
      </c>
      <c r="Z384">
        <v>13</v>
      </c>
      <c r="AF384">
        <v>1.3</v>
      </c>
      <c r="AG384">
        <f t="shared" si="7"/>
        <v>13</v>
      </c>
    </row>
    <row r="385" spans="13:33" x14ac:dyDescent="0.25">
      <c r="M385">
        <v>444918</v>
      </c>
      <c r="N385">
        <v>746223</v>
      </c>
      <c r="O385" s="14">
        <v>7710</v>
      </c>
      <c r="P385" s="14">
        <v>7720</v>
      </c>
      <c r="Q385">
        <v>0.3</v>
      </c>
      <c r="R385">
        <v>0.3</v>
      </c>
      <c r="S385">
        <v>98.3</v>
      </c>
      <c r="T385">
        <v>1.1000000000000001</v>
      </c>
      <c r="U385">
        <v>0.7</v>
      </c>
      <c r="V385">
        <v>0.8</v>
      </c>
      <c r="W385">
        <v>0</v>
      </c>
      <c r="X385">
        <v>1</v>
      </c>
      <c r="Y385">
        <v>10</v>
      </c>
      <c r="Z385">
        <v>7</v>
      </c>
      <c r="AF385">
        <v>0.7</v>
      </c>
      <c r="AG385">
        <f t="shared" si="7"/>
        <v>7</v>
      </c>
    </row>
    <row r="386" spans="13:33" x14ac:dyDescent="0.25">
      <c r="M386">
        <v>444919</v>
      </c>
      <c r="N386">
        <v>746224</v>
      </c>
      <c r="O386" s="14">
        <v>7720</v>
      </c>
      <c r="P386" s="14">
        <v>7730</v>
      </c>
      <c r="Q386">
        <v>0.5</v>
      </c>
      <c r="R386">
        <v>1.1000000000000001</v>
      </c>
      <c r="S386">
        <v>97.7</v>
      </c>
      <c r="T386">
        <v>0.7</v>
      </c>
      <c r="U386">
        <v>1.4</v>
      </c>
      <c r="V386">
        <v>2.6</v>
      </c>
      <c r="W386">
        <v>0</v>
      </c>
      <c r="X386">
        <v>1</v>
      </c>
      <c r="Y386">
        <v>10</v>
      </c>
      <c r="Z386">
        <v>14</v>
      </c>
      <c r="AF386">
        <v>1.4</v>
      </c>
      <c r="AG386">
        <f t="shared" si="7"/>
        <v>14</v>
      </c>
    </row>
    <row r="387" spans="13:33" x14ac:dyDescent="0.25">
      <c r="M387">
        <v>444920</v>
      </c>
      <c r="N387">
        <v>746225</v>
      </c>
      <c r="O387" s="14">
        <v>7730</v>
      </c>
      <c r="P387" s="14">
        <v>7740</v>
      </c>
      <c r="Q387">
        <v>0.7</v>
      </c>
      <c r="R387">
        <v>1.2</v>
      </c>
      <c r="S387">
        <v>97.2</v>
      </c>
      <c r="T387">
        <v>0.9</v>
      </c>
      <c r="U387">
        <v>1.8</v>
      </c>
      <c r="V387">
        <v>2.9</v>
      </c>
      <c r="W387">
        <v>0</v>
      </c>
      <c r="X387">
        <v>2</v>
      </c>
      <c r="Y387">
        <v>10</v>
      </c>
      <c r="Z387">
        <v>18</v>
      </c>
      <c r="AF387">
        <v>1.8</v>
      </c>
      <c r="AG387">
        <f t="shared" si="7"/>
        <v>18</v>
      </c>
    </row>
    <row r="388" spans="13:33" x14ac:dyDescent="0.25">
      <c r="M388">
        <v>444921</v>
      </c>
      <c r="N388">
        <v>746226</v>
      </c>
      <c r="O388" s="14">
        <v>7740</v>
      </c>
      <c r="P388" s="14">
        <v>7750</v>
      </c>
      <c r="Q388">
        <v>0.6</v>
      </c>
      <c r="R388">
        <v>0.6</v>
      </c>
      <c r="S388">
        <v>97.5</v>
      </c>
      <c r="T388">
        <v>1.3</v>
      </c>
      <c r="U388">
        <v>1.7</v>
      </c>
      <c r="V388">
        <v>1.5</v>
      </c>
      <c r="W388">
        <v>0</v>
      </c>
      <c r="X388">
        <v>1</v>
      </c>
      <c r="Y388">
        <v>10</v>
      </c>
      <c r="Z388">
        <v>17</v>
      </c>
      <c r="AF388">
        <v>1.7</v>
      </c>
      <c r="AG388">
        <f t="shared" si="7"/>
        <v>17</v>
      </c>
    </row>
    <row r="389" spans="13:33" x14ac:dyDescent="0.25">
      <c r="M389">
        <v>444922</v>
      </c>
      <c r="N389">
        <v>746227</v>
      </c>
      <c r="O389" s="14">
        <v>7750</v>
      </c>
      <c r="P389" s="14">
        <v>7760</v>
      </c>
      <c r="Q389">
        <v>0.7</v>
      </c>
      <c r="R389">
        <v>0.7</v>
      </c>
      <c r="S389">
        <v>98</v>
      </c>
      <c r="T389">
        <v>0.6</v>
      </c>
      <c r="U389">
        <v>1.8</v>
      </c>
      <c r="V389">
        <v>1.7</v>
      </c>
      <c r="W389">
        <v>0</v>
      </c>
      <c r="X389">
        <v>1</v>
      </c>
      <c r="Y389">
        <v>10</v>
      </c>
      <c r="Z389">
        <v>18</v>
      </c>
      <c r="AF389">
        <v>1.8</v>
      </c>
      <c r="AG389">
        <f t="shared" si="7"/>
        <v>18</v>
      </c>
    </row>
    <row r="390" spans="13:33" x14ac:dyDescent="0.25">
      <c r="M390">
        <v>444923</v>
      </c>
      <c r="N390">
        <v>746228</v>
      </c>
      <c r="O390" s="14">
        <v>7760</v>
      </c>
      <c r="P390" s="14">
        <v>7770</v>
      </c>
      <c r="Q390">
        <v>0.8</v>
      </c>
      <c r="R390">
        <v>0.7</v>
      </c>
      <c r="S390">
        <v>97.8</v>
      </c>
      <c r="T390">
        <v>0.7</v>
      </c>
      <c r="U390">
        <v>1.9</v>
      </c>
      <c r="V390">
        <v>1.7</v>
      </c>
      <c r="W390">
        <v>0</v>
      </c>
      <c r="X390">
        <v>1</v>
      </c>
      <c r="Y390">
        <v>10</v>
      </c>
      <c r="Z390">
        <v>19</v>
      </c>
      <c r="AF390">
        <v>1.9</v>
      </c>
      <c r="AG390">
        <f t="shared" si="7"/>
        <v>19</v>
      </c>
    </row>
    <row r="391" spans="13:33" x14ac:dyDescent="0.25">
      <c r="M391">
        <v>444924</v>
      </c>
      <c r="N391">
        <v>746229</v>
      </c>
      <c r="O391" s="14">
        <v>7770</v>
      </c>
      <c r="P391" s="14">
        <v>7780</v>
      </c>
      <c r="Q391">
        <v>0.1</v>
      </c>
      <c r="R391">
        <v>0.8</v>
      </c>
      <c r="S391">
        <v>97.8</v>
      </c>
      <c r="T391">
        <v>1.3</v>
      </c>
      <c r="U391">
        <v>0.4</v>
      </c>
      <c r="V391">
        <v>1.9</v>
      </c>
      <c r="W391">
        <v>0</v>
      </c>
      <c r="X391">
        <v>1</v>
      </c>
      <c r="Y391">
        <v>10</v>
      </c>
      <c r="Z391">
        <v>4</v>
      </c>
      <c r="AF391">
        <v>0.4</v>
      </c>
      <c r="AG391">
        <f t="shared" si="7"/>
        <v>4</v>
      </c>
    </row>
    <row r="392" spans="13:33" x14ac:dyDescent="0.25">
      <c r="M392">
        <v>444925</v>
      </c>
      <c r="N392">
        <v>746230</v>
      </c>
      <c r="O392" s="14">
        <v>7780</v>
      </c>
      <c r="P392" s="14">
        <v>7790</v>
      </c>
      <c r="Q392">
        <v>0.8</v>
      </c>
      <c r="R392">
        <v>0.8</v>
      </c>
      <c r="S392">
        <v>97.6</v>
      </c>
      <c r="T392">
        <v>0.8</v>
      </c>
      <c r="U392">
        <v>2.2000000000000002</v>
      </c>
      <c r="V392">
        <v>1.9</v>
      </c>
      <c r="W392">
        <v>0</v>
      </c>
      <c r="X392">
        <v>1</v>
      </c>
      <c r="Y392">
        <v>10</v>
      </c>
      <c r="Z392">
        <v>22</v>
      </c>
      <c r="AF392">
        <v>2.2000000000000002</v>
      </c>
      <c r="AG392">
        <f t="shared" si="7"/>
        <v>22</v>
      </c>
    </row>
    <row r="393" spans="13:33" x14ac:dyDescent="0.25">
      <c r="M393">
        <v>444926</v>
      </c>
      <c r="N393">
        <v>746231</v>
      </c>
      <c r="O393" s="14">
        <v>7790</v>
      </c>
      <c r="P393" s="14">
        <v>7800</v>
      </c>
      <c r="Q393">
        <v>0.9</v>
      </c>
      <c r="R393">
        <v>0.4</v>
      </c>
      <c r="S393">
        <v>97.7</v>
      </c>
      <c r="T393">
        <v>1</v>
      </c>
      <c r="U393">
        <v>2.1</v>
      </c>
      <c r="V393">
        <v>1.1000000000000001</v>
      </c>
      <c r="W393">
        <v>0</v>
      </c>
      <c r="X393">
        <v>1</v>
      </c>
      <c r="Y393">
        <v>10</v>
      </c>
      <c r="Z393">
        <v>21</v>
      </c>
      <c r="AF393">
        <v>2.1</v>
      </c>
      <c r="AG393">
        <f t="shared" si="7"/>
        <v>21</v>
      </c>
    </row>
    <row r="394" spans="13:33" x14ac:dyDescent="0.25">
      <c r="M394">
        <v>444927</v>
      </c>
      <c r="N394">
        <v>746232</v>
      </c>
      <c r="O394" s="14">
        <v>7800</v>
      </c>
      <c r="P394" s="14">
        <v>7810</v>
      </c>
      <c r="Q394">
        <v>0.7</v>
      </c>
      <c r="R394">
        <v>0.9</v>
      </c>
      <c r="S394">
        <v>96.4</v>
      </c>
      <c r="T394">
        <v>3</v>
      </c>
      <c r="U394">
        <v>0.8</v>
      </c>
      <c r="V394">
        <v>0.7</v>
      </c>
      <c r="W394">
        <v>0</v>
      </c>
      <c r="X394">
        <v>1</v>
      </c>
      <c r="Y394">
        <v>10</v>
      </c>
      <c r="Z394">
        <v>8</v>
      </c>
      <c r="AF394">
        <v>0.8</v>
      </c>
      <c r="AG394">
        <f t="shared" si="7"/>
        <v>8</v>
      </c>
    </row>
    <row r="395" spans="13:33" x14ac:dyDescent="0.25">
      <c r="M395">
        <v>444928</v>
      </c>
      <c r="N395">
        <v>746233</v>
      </c>
      <c r="O395" s="14">
        <v>7810</v>
      </c>
      <c r="P395" s="14">
        <v>7820</v>
      </c>
      <c r="Q395">
        <v>1</v>
      </c>
      <c r="R395">
        <v>0.3</v>
      </c>
      <c r="S395">
        <v>98</v>
      </c>
      <c r="T395">
        <v>0.6</v>
      </c>
      <c r="U395">
        <v>2.7</v>
      </c>
      <c r="V395">
        <v>0.8</v>
      </c>
      <c r="W395">
        <v>0</v>
      </c>
      <c r="X395">
        <v>1</v>
      </c>
      <c r="Y395">
        <v>10</v>
      </c>
      <c r="Z395">
        <v>27</v>
      </c>
      <c r="AF395">
        <v>2.7</v>
      </c>
      <c r="AG395">
        <f t="shared" si="7"/>
        <v>27</v>
      </c>
    </row>
    <row r="396" spans="13:33" x14ac:dyDescent="0.25">
      <c r="M396">
        <v>444929</v>
      </c>
      <c r="N396">
        <v>746234</v>
      </c>
      <c r="O396" s="14">
        <v>7820</v>
      </c>
      <c r="P396" s="14">
        <v>7830</v>
      </c>
      <c r="Q396">
        <v>0.8</v>
      </c>
      <c r="R396">
        <v>0.7</v>
      </c>
      <c r="S396">
        <v>97.8</v>
      </c>
      <c r="T396">
        <v>0.7</v>
      </c>
      <c r="U396">
        <v>2</v>
      </c>
      <c r="V396">
        <v>1.8</v>
      </c>
      <c r="W396">
        <v>0</v>
      </c>
      <c r="X396">
        <v>1</v>
      </c>
      <c r="Y396">
        <v>10</v>
      </c>
      <c r="Z396">
        <v>20</v>
      </c>
      <c r="AF396">
        <v>2</v>
      </c>
      <c r="AG396">
        <f t="shared" si="7"/>
        <v>20</v>
      </c>
    </row>
    <row r="397" spans="13:33" x14ac:dyDescent="0.25">
      <c r="M397">
        <v>444930</v>
      </c>
      <c r="N397">
        <v>746235</v>
      </c>
      <c r="O397" s="14">
        <v>7830</v>
      </c>
      <c r="P397" s="14">
        <v>7840</v>
      </c>
      <c r="Q397">
        <v>0.8</v>
      </c>
      <c r="R397">
        <v>0.8</v>
      </c>
      <c r="S397">
        <v>98</v>
      </c>
      <c r="T397">
        <v>0.4</v>
      </c>
      <c r="U397">
        <v>2.1</v>
      </c>
      <c r="V397">
        <v>1.9</v>
      </c>
      <c r="W397">
        <v>0</v>
      </c>
      <c r="X397">
        <v>1</v>
      </c>
      <c r="Y397">
        <v>10</v>
      </c>
      <c r="Z397">
        <v>21</v>
      </c>
      <c r="AF397">
        <v>2.1</v>
      </c>
      <c r="AG397">
        <f t="shared" si="7"/>
        <v>21</v>
      </c>
    </row>
    <row r="398" spans="13:33" x14ac:dyDescent="0.25">
      <c r="M398">
        <v>444931</v>
      </c>
      <c r="N398">
        <v>746236</v>
      </c>
      <c r="O398" s="14">
        <v>7840</v>
      </c>
      <c r="P398" s="14">
        <v>7850</v>
      </c>
      <c r="Q398">
        <v>1</v>
      </c>
      <c r="R398">
        <v>1.1000000000000001</v>
      </c>
      <c r="S398">
        <v>97.4</v>
      </c>
      <c r="T398">
        <v>0.5</v>
      </c>
      <c r="U398">
        <v>2.7</v>
      </c>
      <c r="V398">
        <v>2.6</v>
      </c>
      <c r="W398">
        <v>0</v>
      </c>
      <c r="X398">
        <v>1</v>
      </c>
      <c r="Y398">
        <v>10</v>
      </c>
      <c r="Z398">
        <v>27</v>
      </c>
      <c r="AF398">
        <v>2.7</v>
      </c>
      <c r="AG398">
        <f t="shared" si="7"/>
        <v>27</v>
      </c>
    </row>
    <row r="399" spans="13:33" x14ac:dyDescent="0.25">
      <c r="M399">
        <v>444932</v>
      </c>
      <c r="N399">
        <v>746237</v>
      </c>
      <c r="O399" s="14">
        <v>7850</v>
      </c>
      <c r="P399" s="14">
        <v>7860</v>
      </c>
      <c r="Q399">
        <v>1.2</v>
      </c>
      <c r="R399">
        <v>1</v>
      </c>
      <c r="S399">
        <v>97.2</v>
      </c>
      <c r="T399">
        <v>0.6</v>
      </c>
      <c r="U399">
        <v>3.1</v>
      </c>
      <c r="V399">
        <v>2.4</v>
      </c>
      <c r="W399">
        <v>0</v>
      </c>
      <c r="X399">
        <v>1</v>
      </c>
      <c r="Y399">
        <v>10</v>
      </c>
      <c r="Z399">
        <v>31</v>
      </c>
      <c r="AF399">
        <v>3.1</v>
      </c>
      <c r="AG399">
        <f t="shared" si="7"/>
        <v>31</v>
      </c>
    </row>
    <row r="400" spans="13:33" x14ac:dyDescent="0.25">
      <c r="M400">
        <v>444933</v>
      </c>
      <c r="N400">
        <v>746238</v>
      </c>
      <c r="O400" s="14">
        <v>7860</v>
      </c>
      <c r="P400" s="14">
        <v>7870</v>
      </c>
      <c r="Q400">
        <v>1</v>
      </c>
      <c r="R400">
        <v>0.7</v>
      </c>
      <c r="S400">
        <v>98.2</v>
      </c>
      <c r="T400">
        <v>0.1</v>
      </c>
      <c r="U400">
        <v>2.7</v>
      </c>
      <c r="V400">
        <v>1.8</v>
      </c>
      <c r="W400">
        <v>0</v>
      </c>
      <c r="X400">
        <v>1</v>
      </c>
      <c r="Y400">
        <v>10</v>
      </c>
      <c r="Z400">
        <v>27</v>
      </c>
      <c r="AF400">
        <v>2.7</v>
      </c>
      <c r="AG400">
        <f t="shared" si="7"/>
        <v>27</v>
      </c>
    </row>
    <row r="401" spans="13:33" x14ac:dyDescent="0.25">
      <c r="M401">
        <v>444934</v>
      </c>
      <c r="N401">
        <v>746239</v>
      </c>
      <c r="O401" s="14">
        <v>7870</v>
      </c>
      <c r="P401" s="14">
        <v>7880</v>
      </c>
      <c r="Q401">
        <v>0.9</v>
      </c>
      <c r="R401">
        <v>0.7</v>
      </c>
      <c r="S401">
        <v>97.9</v>
      </c>
      <c r="T401">
        <v>0.5</v>
      </c>
      <c r="U401">
        <v>2.2999999999999998</v>
      </c>
      <c r="V401">
        <v>1.6</v>
      </c>
      <c r="W401">
        <v>0</v>
      </c>
      <c r="X401">
        <v>1</v>
      </c>
      <c r="Y401">
        <v>10</v>
      </c>
      <c r="Z401">
        <v>23</v>
      </c>
      <c r="AF401">
        <v>2.2999999999999998</v>
      </c>
      <c r="AG401">
        <f t="shared" si="7"/>
        <v>23</v>
      </c>
    </row>
    <row r="402" spans="13:33" x14ac:dyDescent="0.25">
      <c r="M402">
        <v>444935</v>
      </c>
      <c r="N402">
        <v>746240</v>
      </c>
      <c r="O402" s="14">
        <v>7880</v>
      </c>
      <c r="P402" s="14">
        <v>7890</v>
      </c>
      <c r="Q402">
        <v>1</v>
      </c>
      <c r="R402">
        <v>1</v>
      </c>
      <c r="S402">
        <v>97.5</v>
      </c>
      <c r="T402">
        <v>0.5</v>
      </c>
      <c r="U402">
        <v>2.6</v>
      </c>
      <c r="V402">
        <v>2.4</v>
      </c>
      <c r="W402">
        <v>0</v>
      </c>
      <c r="X402">
        <v>1</v>
      </c>
      <c r="Y402">
        <v>10</v>
      </c>
      <c r="Z402">
        <v>26</v>
      </c>
      <c r="AF402">
        <v>2.6</v>
      </c>
      <c r="AG402">
        <f t="shared" si="7"/>
        <v>26</v>
      </c>
    </row>
    <row r="403" spans="13:33" x14ac:dyDescent="0.25">
      <c r="M403">
        <v>444936</v>
      </c>
      <c r="N403">
        <v>746241</v>
      </c>
      <c r="O403" s="14">
        <v>7890</v>
      </c>
      <c r="P403" s="14">
        <v>7900</v>
      </c>
      <c r="Q403">
        <v>0.9</v>
      </c>
      <c r="R403">
        <v>0.6</v>
      </c>
      <c r="S403">
        <v>98.2</v>
      </c>
      <c r="T403">
        <v>0.3</v>
      </c>
      <c r="U403">
        <v>2.2000000000000002</v>
      </c>
      <c r="V403">
        <v>1.5</v>
      </c>
      <c r="W403">
        <v>0</v>
      </c>
      <c r="X403">
        <v>1</v>
      </c>
      <c r="Y403">
        <v>10</v>
      </c>
      <c r="Z403">
        <v>22</v>
      </c>
      <c r="AF403">
        <v>2.2000000000000002</v>
      </c>
      <c r="AG403">
        <f t="shared" si="7"/>
        <v>22</v>
      </c>
    </row>
    <row r="404" spans="13:33" x14ac:dyDescent="0.25">
      <c r="M404">
        <v>444937</v>
      </c>
      <c r="N404">
        <v>746242</v>
      </c>
      <c r="O404" s="14">
        <v>7900</v>
      </c>
      <c r="P404" s="14">
        <v>7910</v>
      </c>
      <c r="Q404">
        <v>0.4</v>
      </c>
      <c r="R404">
        <v>2.2999999999999998</v>
      </c>
      <c r="S404">
        <v>96.7</v>
      </c>
      <c r="T404">
        <v>0.6</v>
      </c>
      <c r="U404">
        <v>0.9</v>
      </c>
      <c r="V404">
        <v>5.5</v>
      </c>
      <c r="W404">
        <v>0</v>
      </c>
      <c r="X404">
        <v>1</v>
      </c>
      <c r="Y404">
        <v>10</v>
      </c>
      <c r="Z404">
        <v>9</v>
      </c>
      <c r="AF404">
        <v>0.9</v>
      </c>
      <c r="AG404">
        <f t="shared" si="7"/>
        <v>9</v>
      </c>
    </row>
    <row r="405" spans="13:33" x14ac:dyDescent="0.25">
      <c r="M405">
        <v>444938</v>
      </c>
      <c r="N405">
        <v>746243</v>
      </c>
      <c r="O405" s="14">
        <v>7910</v>
      </c>
      <c r="P405" s="14">
        <v>7920</v>
      </c>
      <c r="Q405">
        <v>0</v>
      </c>
      <c r="R405">
        <v>0</v>
      </c>
      <c r="S405">
        <v>0</v>
      </c>
      <c r="T405">
        <v>0</v>
      </c>
      <c r="U405">
        <v>2</v>
      </c>
      <c r="V405">
        <v>0</v>
      </c>
      <c r="W405">
        <v>0</v>
      </c>
      <c r="X405">
        <v>0</v>
      </c>
      <c r="Y405">
        <v>10</v>
      </c>
      <c r="Z405">
        <v>20</v>
      </c>
      <c r="AF405">
        <v>2</v>
      </c>
      <c r="AG405">
        <f t="shared" si="7"/>
        <v>20</v>
      </c>
    </row>
    <row r="406" spans="13:33" x14ac:dyDescent="0.25">
      <c r="M406">
        <v>444939</v>
      </c>
      <c r="N406">
        <v>746244</v>
      </c>
      <c r="O406" s="14">
        <v>7920</v>
      </c>
      <c r="P406" s="14">
        <v>7950</v>
      </c>
      <c r="Q406">
        <v>0</v>
      </c>
      <c r="R406">
        <v>0</v>
      </c>
      <c r="S406">
        <v>0</v>
      </c>
      <c r="T406">
        <v>0</v>
      </c>
      <c r="U406">
        <v>0</v>
      </c>
      <c r="V406">
        <v>0</v>
      </c>
      <c r="W406">
        <v>0</v>
      </c>
      <c r="X406">
        <v>0</v>
      </c>
      <c r="Y406">
        <v>30</v>
      </c>
      <c r="Z406">
        <v>0</v>
      </c>
      <c r="AF406">
        <v>0</v>
      </c>
      <c r="AG406">
        <f t="shared" si="7"/>
        <v>0</v>
      </c>
    </row>
    <row r="407" spans="13:33" x14ac:dyDescent="0.25">
      <c r="M407">
        <v>444940</v>
      </c>
      <c r="O407" s="14">
        <v>7950</v>
      </c>
      <c r="P407" s="14">
        <v>7960</v>
      </c>
      <c r="Q407">
        <v>0</v>
      </c>
      <c r="R407">
        <v>0</v>
      </c>
      <c r="S407">
        <v>0</v>
      </c>
      <c r="T407">
        <v>0</v>
      </c>
      <c r="U407">
        <v>0</v>
      </c>
      <c r="V407">
        <v>0</v>
      </c>
      <c r="W407">
        <v>0</v>
      </c>
      <c r="X407">
        <v>0</v>
      </c>
      <c r="Y407">
        <v>10</v>
      </c>
      <c r="Z407">
        <v>0</v>
      </c>
      <c r="AF407">
        <v>0</v>
      </c>
      <c r="AG407">
        <f t="shared" si="7"/>
        <v>0</v>
      </c>
    </row>
    <row r="408" spans="13:33" x14ac:dyDescent="0.25">
      <c r="M408">
        <v>444941</v>
      </c>
      <c r="N408">
        <v>746247</v>
      </c>
      <c r="O408" s="14">
        <v>7960</v>
      </c>
      <c r="P408" s="14">
        <v>7990</v>
      </c>
      <c r="Q408">
        <v>0</v>
      </c>
      <c r="R408">
        <v>0</v>
      </c>
      <c r="S408">
        <v>0</v>
      </c>
      <c r="T408">
        <v>0</v>
      </c>
      <c r="U408">
        <v>0.5</v>
      </c>
      <c r="V408">
        <v>0</v>
      </c>
      <c r="W408">
        <v>0</v>
      </c>
      <c r="X408">
        <v>0</v>
      </c>
      <c r="Y408">
        <v>30</v>
      </c>
      <c r="Z408">
        <v>15</v>
      </c>
      <c r="AF408">
        <v>0.5</v>
      </c>
      <c r="AG408">
        <f t="shared" si="7"/>
        <v>15</v>
      </c>
    </row>
    <row r="409" spans="13:33" x14ac:dyDescent="0.25">
      <c r="M409">
        <v>444942</v>
      </c>
      <c r="O409" s="14">
        <v>7990</v>
      </c>
      <c r="P409" s="14">
        <v>8000</v>
      </c>
      <c r="Q409">
        <v>0</v>
      </c>
      <c r="R409">
        <v>0</v>
      </c>
      <c r="S409">
        <v>0</v>
      </c>
      <c r="T409">
        <v>0</v>
      </c>
      <c r="U409">
        <v>0</v>
      </c>
      <c r="V409">
        <v>0</v>
      </c>
      <c r="W409">
        <v>0</v>
      </c>
      <c r="X409">
        <v>0</v>
      </c>
      <c r="Y409">
        <v>10</v>
      </c>
      <c r="Z409">
        <v>0</v>
      </c>
      <c r="AF409">
        <v>0</v>
      </c>
      <c r="AG409">
        <f t="shared" si="7"/>
        <v>0</v>
      </c>
    </row>
    <row r="410" spans="13:33" x14ac:dyDescent="0.25">
      <c r="M410">
        <v>444943</v>
      </c>
      <c r="N410">
        <v>746250</v>
      </c>
      <c r="O410" s="14">
        <v>8000</v>
      </c>
      <c r="P410" s="14">
        <v>8030</v>
      </c>
      <c r="Q410">
        <v>0</v>
      </c>
      <c r="R410">
        <v>0</v>
      </c>
      <c r="S410">
        <v>0</v>
      </c>
      <c r="T410">
        <v>0</v>
      </c>
      <c r="U410">
        <v>0.5</v>
      </c>
      <c r="V410">
        <v>0</v>
      </c>
      <c r="W410">
        <v>0</v>
      </c>
      <c r="X410">
        <v>0</v>
      </c>
      <c r="Y410">
        <v>30</v>
      </c>
      <c r="Z410">
        <v>15</v>
      </c>
      <c r="AF410">
        <v>0.5</v>
      </c>
      <c r="AG410">
        <f t="shared" si="7"/>
        <v>15</v>
      </c>
    </row>
    <row r="411" spans="13:33" x14ac:dyDescent="0.25">
      <c r="M411">
        <v>444944</v>
      </c>
      <c r="O411" s="14">
        <v>8030</v>
      </c>
      <c r="P411" s="14">
        <v>8040</v>
      </c>
      <c r="Q411">
        <v>0</v>
      </c>
      <c r="R411">
        <v>0</v>
      </c>
      <c r="S411">
        <v>0</v>
      </c>
      <c r="T411">
        <v>0</v>
      </c>
      <c r="U411">
        <v>0</v>
      </c>
      <c r="V411">
        <v>0</v>
      </c>
      <c r="W411">
        <v>0</v>
      </c>
      <c r="X411">
        <v>0</v>
      </c>
      <c r="Y411">
        <v>10</v>
      </c>
      <c r="Z411">
        <v>0</v>
      </c>
      <c r="AF411">
        <v>0</v>
      </c>
      <c r="AG411">
        <f t="shared" si="7"/>
        <v>0</v>
      </c>
    </row>
    <row r="412" spans="13:33" x14ac:dyDescent="0.25">
      <c r="M412">
        <v>444945</v>
      </c>
      <c r="N412">
        <v>746253</v>
      </c>
      <c r="O412" s="14">
        <v>8040</v>
      </c>
      <c r="P412" s="14">
        <v>8050</v>
      </c>
      <c r="Q412">
        <v>0</v>
      </c>
      <c r="R412">
        <v>0</v>
      </c>
      <c r="S412">
        <v>0</v>
      </c>
      <c r="T412">
        <v>0</v>
      </c>
      <c r="U412">
        <v>0</v>
      </c>
      <c r="V412">
        <v>0</v>
      </c>
      <c r="W412">
        <v>0</v>
      </c>
      <c r="X412">
        <v>0</v>
      </c>
      <c r="Y412">
        <v>10</v>
      </c>
      <c r="Z412">
        <v>0</v>
      </c>
      <c r="AF412">
        <v>0</v>
      </c>
      <c r="AG412">
        <f t="shared" si="7"/>
        <v>0</v>
      </c>
    </row>
    <row r="413" spans="13:33" x14ac:dyDescent="0.25">
      <c r="M413">
        <v>444946</v>
      </c>
      <c r="N413">
        <v>746254</v>
      </c>
      <c r="O413" s="14">
        <v>8050</v>
      </c>
      <c r="P413" s="14">
        <v>8090</v>
      </c>
      <c r="Q413">
        <v>0</v>
      </c>
      <c r="R413">
        <v>0</v>
      </c>
      <c r="S413">
        <v>0</v>
      </c>
      <c r="T413">
        <v>0</v>
      </c>
      <c r="U413">
        <v>0.5</v>
      </c>
      <c r="V413">
        <v>0</v>
      </c>
      <c r="W413">
        <v>0</v>
      </c>
      <c r="X413">
        <v>0</v>
      </c>
      <c r="Y413">
        <v>40</v>
      </c>
      <c r="Z413">
        <v>20</v>
      </c>
      <c r="AF413">
        <v>0.5</v>
      </c>
      <c r="AG413">
        <f t="shared" si="7"/>
        <v>20</v>
      </c>
    </row>
    <row r="414" spans="13:33" x14ac:dyDescent="0.25">
      <c r="M414">
        <v>444947</v>
      </c>
      <c r="N414">
        <v>746258</v>
      </c>
      <c r="O414" s="14">
        <v>8090</v>
      </c>
      <c r="P414" s="14">
        <v>8110</v>
      </c>
      <c r="Q414">
        <v>0</v>
      </c>
      <c r="R414">
        <v>0</v>
      </c>
      <c r="S414">
        <v>0</v>
      </c>
      <c r="T414">
        <v>0</v>
      </c>
      <c r="U414">
        <v>2</v>
      </c>
      <c r="V414">
        <v>0</v>
      </c>
      <c r="W414">
        <v>0</v>
      </c>
      <c r="X414">
        <v>0</v>
      </c>
      <c r="Y414">
        <v>20</v>
      </c>
      <c r="Z414">
        <v>40</v>
      </c>
      <c r="AF414">
        <v>2</v>
      </c>
      <c r="AG414">
        <f t="shared" si="7"/>
        <v>40</v>
      </c>
    </row>
    <row r="415" spans="13:33" x14ac:dyDescent="0.25">
      <c r="M415">
        <v>444948</v>
      </c>
      <c r="N415">
        <v>746260</v>
      </c>
      <c r="O415" s="14">
        <v>8110</v>
      </c>
      <c r="P415" s="14">
        <v>8120</v>
      </c>
      <c r="Q415">
        <v>0</v>
      </c>
      <c r="R415">
        <v>0</v>
      </c>
      <c r="S415">
        <v>0</v>
      </c>
      <c r="T415">
        <v>0</v>
      </c>
      <c r="U415">
        <v>0</v>
      </c>
      <c r="V415">
        <v>0</v>
      </c>
      <c r="W415">
        <v>0</v>
      </c>
      <c r="X415">
        <v>0</v>
      </c>
      <c r="Y415">
        <v>10</v>
      </c>
      <c r="Z415">
        <v>0</v>
      </c>
      <c r="AF415">
        <v>0</v>
      </c>
      <c r="AG415">
        <f t="shared" si="7"/>
        <v>0</v>
      </c>
    </row>
    <row r="416" spans="13:33" x14ac:dyDescent="0.25">
      <c r="M416">
        <v>444949</v>
      </c>
      <c r="N416">
        <v>746261</v>
      </c>
      <c r="O416" s="14">
        <v>8120</v>
      </c>
      <c r="P416" s="14">
        <v>8130</v>
      </c>
      <c r="Q416">
        <v>0</v>
      </c>
      <c r="R416">
        <v>0</v>
      </c>
      <c r="S416">
        <v>0</v>
      </c>
      <c r="T416">
        <v>0</v>
      </c>
      <c r="U416">
        <v>0.5</v>
      </c>
      <c r="V416">
        <v>0</v>
      </c>
      <c r="W416">
        <v>0</v>
      </c>
      <c r="X416">
        <v>0</v>
      </c>
      <c r="Y416">
        <v>10</v>
      </c>
      <c r="Z416">
        <v>5</v>
      </c>
      <c r="AF416">
        <v>0.5</v>
      </c>
      <c r="AG416">
        <f t="shared" si="7"/>
        <v>5</v>
      </c>
    </row>
    <row r="417" spans="13:34" x14ac:dyDescent="0.25">
      <c r="M417">
        <v>444950</v>
      </c>
      <c r="N417">
        <v>746262</v>
      </c>
      <c r="O417" s="14">
        <v>8130</v>
      </c>
      <c r="P417" s="14">
        <v>8160</v>
      </c>
      <c r="Q417">
        <v>0</v>
      </c>
      <c r="R417">
        <v>0</v>
      </c>
      <c r="S417">
        <v>0</v>
      </c>
      <c r="T417">
        <v>0</v>
      </c>
      <c r="U417">
        <v>0</v>
      </c>
      <c r="V417">
        <v>0</v>
      </c>
      <c r="W417">
        <v>0</v>
      </c>
      <c r="X417">
        <v>0</v>
      </c>
      <c r="Y417">
        <v>30</v>
      </c>
      <c r="Z417">
        <v>0</v>
      </c>
      <c r="AF417">
        <v>0</v>
      </c>
      <c r="AG417">
        <f t="shared" si="7"/>
        <v>0</v>
      </c>
    </row>
    <row r="418" spans="13:34" x14ac:dyDescent="0.25">
      <c r="M418">
        <v>444951</v>
      </c>
      <c r="N418">
        <v>746265</v>
      </c>
      <c r="O418" s="14">
        <v>8160</v>
      </c>
      <c r="P418" s="14">
        <v>8200</v>
      </c>
      <c r="Q418">
        <v>0</v>
      </c>
      <c r="R418">
        <v>0</v>
      </c>
      <c r="S418">
        <v>0</v>
      </c>
      <c r="T418">
        <v>0</v>
      </c>
      <c r="U418">
        <v>0.5</v>
      </c>
      <c r="V418">
        <v>0</v>
      </c>
      <c r="W418">
        <v>0</v>
      </c>
      <c r="X418">
        <v>0</v>
      </c>
      <c r="Y418">
        <v>40</v>
      </c>
      <c r="Z418">
        <v>20</v>
      </c>
      <c r="AF418">
        <v>0.5</v>
      </c>
      <c r="AG418">
        <f t="shared" si="7"/>
        <v>20</v>
      </c>
    </row>
    <row r="419" spans="13:34" x14ac:dyDescent="0.25">
      <c r="M419">
        <v>444952</v>
      </c>
      <c r="N419">
        <v>746269</v>
      </c>
      <c r="O419" s="14">
        <v>8200</v>
      </c>
      <c r="P419" s="14">
        <v>8220</v>
      </c>
      <c r="Q419">
        <v>0</v>
      </c>
      <c r="R419">
        <v>0</v>
      </c>
      <c r="S419">
        <v>0</v>
      </c>
      <c r="T419">
        <v>0</v>
      </c>
      <c r="U419">
        <v>0</v>
      </c>
      <c r="V419">
        <v>0</v>
      </c>
      <c r="W419">
        <v>0</v>
      </c>
      <c r="X419">
        <v>0</v>
      </c>
      <c r="Y419">
        <v>20</v>
      </c>
      <c r="Z419">
        <v>0</v>
      </c>
      <c r="AF419">
        <v>0</v>
      </c>
      <c r="AG419">
        <f t="shared" si="7"/>
        <v>0</v>
      </c>
    </row>
    <row r="420" spans="13:34" x14ac:dyDescent="0.25">
      <c r="M420">
        <v>444953</v>
      </c>
      <c r="N420">
        <v>746271</v>
      </c>
      <c r="O420" s="14">
        <v>8220</v>
      </c>
      <c r="P420" s="14">
        <v>8230</v>
      </c>
      <c r="Q420">
        <v>0</v>
      </c>
      <c r="R420">
        <v>0</v>
      </c>
      <c r="S420">
        <v>0</v>
      </c>
      <c r="T420">
        <v>0</v>
      </c>
      <c r="U420">
        <v>0</v>
      </c>
      <c r="V420">
        <v>0</v>
      </c>
      <c r="W420">
        <v>0</v>
      </c>
      <c r="X420">
        <v>0</v>
      </c>
      <c r="Y420">
        <v>10</v>
      </c>
      <c r="Z420">
        <v>0</v>
      </c>
      <c r="AF420">
        <v>0</v>
      </c>
      <c r="AG420">
        <f t="shared" si="7"/>
        <v>0</v>
      </c>
    </row>
    <row r="421" spans="13:34" x14ac:dyDescent="0.25">
      <c r="M421">
        <v>444954</v>
      </c>
      <c r="N421">
        <v>746272</v>
      </c>
      <c r="O421" s="14">
        <v>8230</v>
      </c>
      <c r="P421" s="14">
        <v>8240</v>
      </c>
      <c r="Q421">
        <v>0</v>
      </c>
      <c r="R421">
        <v>0</v>
      </c>
      <c r="S421">
        <v>0</v>
      </c>
      <c r="T421">
        <v>0</v>
      </c>
      <c r="U421">
        <v>0</v>
      </c>
      <c r="V421">
        <v>0</v>
      </c>
      <c r="W421">
        <v>0</v>
      </c>
      <c r="X421">
        <v>0</v>
      </c>
      <c r="Y421">
        <v>10</v>
      </c>
      <c r="Z421">
        <v>0</v>
      </c>
      <c r="AF421">
        <v>0</v>
      </c>
      <c r="AG421">
        <f t="shared" si="7"/>
        <v>0</v>
      </c>
    </row>
    <row r="422" spans="13:34" x14ac:dyDescent="0.25">
      <c r="M422">
        <v>444955</v>
      </c>
      <c r="N422">
        <v>746273</v>
      </c>
      <c r="O422" s="14">
        <v>8240</v>
      </c>
      <c r="P422" s="14">
        <v>8270</v>
      </c>
      <c r="Q422">
        <v>0</v>
      </c>
      <c r="R422">
        <v>0</v>
      </c>
      <c r="S422">
        <v>0</v>
      </c>
      <c r="T422">
        <v>0</v>
      </c>
      <c r="U422">
        <v>0.5</v>
      </c>
      <c r="V422">
        <v>0</v>
      </c>
      <c r="W422">
        <v>0</v>
      </c>
      <c r="X422">
        <v>0</v>
      </c>
      <c r="Y422">
        <v>30</v>
      </c>
      <c r="Z422">
        <v>15</v>
      </c>
      <c r="AF422">
        <v>0.5</v>
      </c>
      <c r="AG422">
        <f t="shared" si="7"/>
        <v>15</v>
      </c>
    </row>
    <row r="423" spans="13:34" x14ac:dyDescent="0.25">
      <c r="M423">
        <v>444956</v>
      </c>
      <c r="N423">
        <v>746276</v>
      </c>
      <c r="O423" s="14">
        <v>8270</v>
      </c>
      <c r="P423" s="14">
        <v>8300</v>
      </c>
      <c r="Q423">
        <v>0</v>
      </c>
      <c r="R423">
        <v>0</v>
      </c>
      <c r="S423">
        <v>0</v>
      </c>
      <c r="T423">
        <v>0</v>
      </c>
      <c r="U423">
        <v>0</v>
      </c>
      <c r="V423">
        <v>0</v>
      </c>
      <c r="W423">
        <v>0</v>
      </c>
      <c r="X423">
        <v>0</v>
      </c>
      <c r="Y423">
        <v>30</v>
      </c>
      <c r="Z423">
        <v>0</v>
      </c>
      <c r="AF423">
        <v>0</v>
      </c>
      <c r="AG423">
        <f t="shared" si="7"/>
        <v>0</v>
      </c>
    </row>
    <row r="424" spans="13:34" x14ac:dyDescent="0.25">
      <c r="M424">
        <v>444957</v>
      </c>
      <c r="N424">
        <v>746279</v>
      </c>
      <c r="O424" s="14">
        <v>8300</v>
      </c>
      <c r="P424" s="14">
        <v>8310</v>
      </c>
      <c r="Q424">
        <v>0</v>
      </c>
      <c r="R424">
        <v>0</v>
      </c>
      <c r="S424">
        <v>0</v>
      </c>
      <c r="T424">
        <v>0</v>
      </c>
      <c r="U424">
        <v>0.5</v>
      </c>
      <c r="V424">
        <v>0</v>
      </c>
      <c r="W424">
        <v>0</v>
      </c>
      <c r="X424">
        <v>0</v>
      </c>
      <c r="Y424">
        <v>10</v>
      </c>
      <c r="Z424">
        <v>5</v>
      </c>
      <c r="AF424">
        <v>0.5</v>
      </c>
      <c r="AG424">
        <f t="shared" si="7"/>
        <v>5</v>
      </c>
    </row>
    <row r="425" spans="13:34" x14ac:dyDescent="0.25">
      <c r="M425">
        <v>444958</v>
      </c>
      <c r="N425">
        <v>746280</v>
      </c>
      <c r="O425" s="14">
        <v>8310</v>
      </c>
      <c r="P425" s="14">
        <v>8320</v>
      </c>
      <c r="Q425">
        <v>0</v>
      </c>
      <c r="R425">
        <v>0</v>
      </c>
      <c r="S425">
        <v>0</v>
      </c>
      <c r="T425">
        <v>0</v>
      </c>
      <c r="U425">
        <v>0</v>
      </c>
      <c r="V425">
        <v>0</v>
      </c>
      <c r="W425">
        <v>0</v>
      </c>
      <c r="X425">
        <v>0</v>
      </c>
      <c r="Y425">
        <v>10</v>
      </c>
      <c r="Z425">
        <v>0</v>
      </c>
      <c r="AF425">
        <v>0</v>
      </c>
      <c r="AG425">
        <f t="shared" si="7"/>
        <v>0</v>
      </c>
    </row>
    <row r="426" spans="13:34" x14ac:dyDescent="0.25">
      <c r="M426">
        <v>444959</v>
      </c>
      <c r="N426">
        <v>746281</v>
      </c>
      <c r="O426" s="14">
        <v>8320</v>
      </c>
      <c r="P426" s="14">
        <v>8330</v>
      </c>
      <c r="Q426">
        <v>0</v>
      </c>
      <c r="R426">
        <v>0</v>
      </c>
      <c r="S426">
        <v>0</v>
      </c>
      <c r="T426">
        <v>0</v>
      </c>
      <c r="U426">
        <v>0</v>
      </c>
      <c r="V426">
        <v>0</v>
      </c>
      <c r="W426">
        <v>0</v>
      </c>
      <c r="X426">
        <v>0</v>
      </c>
      <c r="Y426">
        <v>10</v>
      </c>
      <c r="Z426">
        <v>0</v>
      </c>
      <c r="AF426">
        <v>0</v>
      </c>
      <c r="AG426">
        <f t="shared" si="7"/>
        <v>0</v>
      </c>
    </row>
    <row r="427" spans="13:34" x14ac:dyDescent="0.25">
      <c r="M427">
        <v>444960</v>
      </c>
      <c r="N427">
        <v>746282</v>
      </c>
      <c r="O427" s="14">
        <v>8330</v>
      </c>
      <c r="P427" s="14">
        <v>8360</v>
      </c>
      <c r="Q427">
        <v>0</v>
      </c>
      <c r="R427">
        <v>0</v>
      </c>
      <c r="S427">
        <v>0</v>
      </c>
      <c r="T427">
        <v>0</v>
      </c>
      <c r="U427">
        <v>0</v>
      </c>
      <c r="V427">
        <v>0</v>
      </c>
      <c r="W427">
        <v>0</v>
      </c>
      <c r="X427">
        <v>0</v>
      </c>
      <c r="Y427">
        <v>30</v>
      </c>
      <c r="Z427">
        <v>0</v>
      </c>
      <c r="AF427">
        <v>0</v>
      </c>
      <c r="AG427">
        <f t="shared" si="7"/>
        <v>0</v>
      </c>
    </row>
    <row r="428" spans="13:34" x14ac:dyDescent="0.25">
      <c r="M428">
        <v>444961</v>
      </c>
      <c r="N428">
        <v>746285</v>
      </c>
      <c r="O428" s="14">
        <v>8360</v>
      </c>
      <c r="P428" s="14">
        <v>8370</v>
      </c>
      <c r="Q428">
        <v>0</v>
      </c>
      <c r="R428">
        <v>0</v>
      </c>
      <c r="S428">
        <v>0</v>
      </c>
      <c r="T428">
        <v>0</v>
      </c>
      <c r="U428">
        <v>2</v>
      </c>
      <c r="V428">
        <v>0</v>
      </c>
      <c r="W428">
        <v>0</v>
      </c>
      <c r="X428">
        <v>0</v>
      </c>
      <c r="Y428">
        <v>10</v>
      </c>
      <c r="Z428">
        <v>20</v>
      </c>
      <c r="AF428">
        <v>2</v>
      </c>
      <c r="AG428">
        <f t="shared" si="7"/>
        <v>20</v>
      </c>
    </row>
    <row r="429" spans="13:34" x14ac:dyDescent="0.25">
      <c r="M429">
        <v>444962</v>
      </c>
      <c r="N429">
        <v>746286</v>
      </c>
      <c r="O429" s="14">
        <v>8370</v>
      </c>
      <c r="P429" s="14">
        <v>8380</v>
      </c>
      <c r="Q429">
        <v>0</v>
      </c>
      <c r="R429">
        <v>0</v>
      </c>
      <c r="S429">
        <v>0</v>
      </c>
      <c r="T429">
        <v>0</v>
      </c>
      <c r="U429">
        <v>0.5</v>
      </c>
      <c r="V429">
        <v>0</v>
      </c>
      <c r="W429">
        <v>0</v>
      </c>
      <c r="X429">
        <v>0</v>
      </c>
      <c r="Y429">
        <v>10</v>
      </c>
      <c r="Z429">
        <v>5</v>
      </c>
      <c r="AG429">
        <f>SUM(AG363:AG428)</f>
        <v>964</v>
      </c>
      <c r="AH429" s="12">
        <f>964/960</f>
        <v>1.0041666666666667</v>
      </c>
    </row>
    <row r="434" spans="1:35" s="29" customFormat="1" x14ac:dyDescent="0.25">
      <c r="A434" s="44" t="s">
        <v>132</v>
      </c>
      <c r="B434" s="44" t="s">
        <v>133</v>
      </c>
      <c r="C434" s="44" t="s">
        <v>134</v>
      </c>
      <c r="D434" s="44"/>
      <c r="E434" s="44" t="s">
        <v>137</v>
      </c>
      <c r="F434" s="44" t="s">
        <v>135</v>
      </c>
      <c r="G434" s="44" t="s">
        <v>136</v>
      </c>
      <c r="H434" s="44">
        <v>8</v>
      </c>
      <c r="I434" s="44" t="s">
        <v>53</v>
      </c>
      <c r="J434" s="45">
        <v>1453</v>
      </c>
      <c r="K434" s="45">
        <v>1787</v>
      </c>
      <c r="L434" s="46">
        <v>1825</v>
      </c>
      <c r="M434" s="29">
        <v>248771</v>
      </c>
      <c r="N434" s="29">
        <v>593086</v>
      </c>
      <c r="O434" s="41">
        <v>1800</v>
      </c>
      <c r="P434" s="41">
        <v>1810</v>
      </c>
      <c r="Q434" s="29">
        <v>2</v>
      </c>
      <c r="R434" s="29">
        <v>2.6</v>
      </c>
      <c r="S434" s="29">
        <v>94.3</v>
      </c>
      <c r="T434" s="29">
        <v>1.1000000000000001</v>
      </c>
      <c r="U434" s="29">
        <v>5.4</v>
      </c>
      <c r="V434" s="29">
        <v>6.2</v>
      </c>
      <c r="W434" s="29">
        <v>0.89900000000000002</v>
      </c>
      <c r="X434" s="29">
        <v>1</v>
      </c>
      <c r="Y434" s="29">
        <v>10</v>
      </c>
      <c r="Z434" s="29">
        <v>54</v>
      </c>
      <c r="AF434" s="29">
        <v>5.4</v>
      </c>
      <c r="AG434" s="29">
        <v>54</v>
      </c>
      <c r="AI434" s="29" t="s">
        <v>139</v>
      </c>
    </row>
    <row r="435" spans="1:35" x14ac:dyDescent="0.25">
      <c r="A435" t="s">
        <v>138</v>
      </c>
      <c r="L435" t="s">
        <v>151</v>
      </c>
      <c r="M435">
        <v>248772</v>
      </c>
      <c r="N435">
        <v>593087</v>
      </c>
      <c r="O435" s="14">
        <v>1810</v>
      </c>
      <c r="P435" s="14">
        <v>1820</v>
      </c>
      <c r="Q435">
        <v>1.8</v>
      </c>
      <c r="R435">
        <v>2.7</v>
      </c>
      <c r="S435">
        <v>94.2</v>
      </c>
      <c r="T435">
        <v>1.3</v>
      </c>
      <c r="U435">
        <v>4.5999999999999996</v>
      </c>
      <c r="V435">
        <v>6.6</v>
      </c>
      <c r="W435">
        <v>0</v>
      </c>
      <c r="X435">
        <v>1</v>
      </c>
      <c r="Y435">
        <v>10</v>
      </c>
      <c r="Z435">
        <v>46</v>
      </c>
      <c r="AF435">
        <v>4.5999999999999996</v>
      </c>
      <c r="AG435">
        <v>46</v>
      </c>
    </row>
    <row r="436" spans="1:35" x14ac:dyDescent="0.25">
      <c r="M436">
        <v>248773</v>
      </c>
      <c r="N436">
        <v>593088</v>
      </c>
      <c r="O436" s="14">
        <v>1820</v>
      </c>
      <c r="P436" s="14">
        <v>1830</v>
      </c>
      <c r="Q436">
        <v>1.9</v>
      </c>
      <c r="R436">
        <v>2.8</v>
      </c>
      <c r="S436">
        <v>93.9</v>
      </c>
      <c r="T436">
        <v>1.4</v>
      </c>
      <c r="U436">
        <v>5.0999999999999996</v>
      </c>
      <c r="V436">
        <v>6.6</v>
      </c>
      <c r="W436">
        <v>0</v>
      </c>
      <c r="X436">
        <v>1</v>
      </c>
      <c r="Y436">
        <v>10</v>
      </c>
      <c r="Z436">
        <v>51</v>
      </c>
      <c r="AF436">
        <v>5.0999999999999996</v>
      </c>
      <c r="AG436">
        <v>51</v>
      </c>
    </row>
    <row r="437" spans="1:35" x14ac:dyDescent="0.25">
      <c r="M437">
        <v>248774</v>
      </c>
      <c r="N437">
        <v>593089</v>
      </c>
      <c r="O437" s="14">
        <v>1830</v>
      </c>
      <c r="P437" s="14">
        <v>1840</v>
      </c>
      <c r="Q437">
        <v>2</v>
      </c>
      <c r="R437">
        <v>2.7</v>
      </c>
      <c r="S437">
        <v>94</v>
      </c>
      <c r="T437">
        <v>1.3</v>
      </c>
      <c r="U437">
        <v>5.6</v>
      </c>
      <c r="V437">
        <v>6.5</v>
      </c>
      <c r="W437">
        <v>0.872</v>
      </c>
      <c r="X437">
        <v>1</v>
      </c>
      <c r="Y437">
        <v>10</v>
      </c>
      <c r="Z437">
        <v>56</v>
      </c>
      <c r="AF437">
        <v>5.6</v>
      </c>
      <c r="AG437">
        <v>56</v>
      </c>
    </row>
    <row r="438" spans="1:35" x14ac:dyDescent="0.25">
      <c r="M438">
        <v>248775</v>
      </c>
      <c r="N438">
        <v>593090</v>
      </c>
      <c r="O438" s="14">
        <v>1840</v>
      </c>
      <c r="P438" s="14">
        <v>1850</v>
      </c>
      <c r="Q438">
        <v>1.3</v>
      </c>
      <c r="R438">
        <v>2.2999999999999998</v>
      </c>
      <c r="S438">
        <v>95.3</v>
      </c>
      <c r="T438">
        <v>1.1000000000000001</v>
      </c>
      <c r="U438">
        <v>3.3</v>
      </c>
      <c r="V438">
        <v>5.5</v>
      </c>
      <c r="W438">
        <v>0</v>
      </c>
      <c r="X438">
        <v>1</v>
      </c>
      <c r="Y438">
        <v>10</v>
      </c>
      <c r="Z438">
        <v>33</v>
      </c>
      <c r="AF438">
        <v>3.3</v>
      </c>
      <c r="AG438">
        <v>33</v>
      </c>
    </row>
    <row r="439" spans="1:35" x14ac:dyDescent="0.25">
      <c r="AG439">
        <f>SUM(AG434:AG438)</f>
        <v>240</v>
      </c>
      <c r="AH439">
        <f>AG439/50</f>
        <v>4.8</v>
      </c>
    </row>
    <row r="441" spans="1:35" s="29" customFormat="1" x14ac:dyDescent="0.25">
      <c r="A441" s="47" t="s">
        <v>140</v>
      </c>
      <c r="B441" s="47" t="s">
        <v>49</v>
      </c>
      <c r="C441" s="47" t="s">
        <v>141</v>
      </c>
      <c r="D441" s="47"/>
      <c r="E441" s="47" t="s">
        <v>137</v>
      </c>
      <c r="F441" s="47" t="s">
        <v>143</v>
      </c>
      <c r="G441" s="47" t="s">
        <v>144</v>
      </c>
      <c r="H441" s="47">
        <v>13</v>
      </c>
      <c r="I441" s="47" t="s">
        <v>142</v>
      </c>
      <c r="J441" s="48">
        <v>1760</v>
      </c>
      <c r="K441" s="48">
        <v>2270</v>
      </c>
      <c r="L441" s="29">
        <v>2305</v>
      </c>
      <c r="M441" s="29">
        <v>250770</v>
      </c>
      <c r="N441" s="29">
        <v>6512162</v>
      </c>
      <c r="O441" s="41">
        <v>2220</v>
      </c>
      <c r="P441" s="41">
        <v>2250</v>
      </c>
      <c r="Q441" s="29">
        <v>2.4</v>
      </c>
      <c r="R441" s="29">
        <v>1.7</v>
      </c>
      <c r="S441" s="29">
        <v>94.2</v>
      </c>
      <c r="T441" s="29">
        <v>1.7</v>
      </c>
      <c r="U441" s="29">
        <v>6.3</v>
      </c>
      <c r="V441" s="29">
        <v>4.0999999999999996</v>
      </c>
      <c r="W441" s="29">
        <v>0.91100000000000003</v>
      </c>
      <c r="X441" s="29">
        <v>1</v>
      </c>
      <c r="Y441" s="29">
        <v>30</v>
      </c>
      <c r="Z441" s="29">
        <v>189</v>
      </c>
      <c r="AF441" s="29">
        <v>6.3</v>
      </c>
      <c r="AG441" s="29">
        <v>189</v>
      </c>
      <c r="AI441" s="29" t="s">
        <v>145</v>
      </c>
    </row>
    <row r="442" spans="1:35" x14ac:dyDescent="0.25">
      <c r="L442" t="s">
        <v>150</v>
      </c>
      <c r="M442">
        <v>250771</v>
      </c>
      <c r="N442">
        <v>6512163</v>
      </c>
      <c r="O442" s="14">
        <v>2250</v>
      </c>
      <c r="P442" s="14">
        <v>2280</v>
      </c>
      <c r="Q442">
        <v>2.7</v>
      </c>
      <c r="R442">
        <v>1.7</v>
      </c>
      <c r="S442">
        <v>93.8</v>
      </c>
      <c r="T442">
        <v>1.8</v>
      </c>
      <c r="U442">
        <v>7.1</v>
      </c>
      <c r="V442">
        <v>4.2</v>
      </c>
      <c r="W442">
        <v>0.90300000000000002</v>
      </c>
      <c r="X442">
        <v>1</v>
      </c>
      <c r="Y442">
        <v>30</v>
      </c>
      <c r="Z442">
        <v>213</v>
      </c>
      <c r="AF442">
        <v>7.1</v>
      </c>
      <c r="AG442">
        <v>213</v>
      </c>
    </row>
    <row r="443" spans="1:35" x14ac:dyDescent="0.25">
      <c r="M443">
        <v>250772</v>
      </c>
      <c r="N443">
        <v>6512164</v>
      </c>
      <c r="O443" s="14">
        <v>2280</v>
      </c>
      <c r="P443" s="14">
        <v>2310</v>
      </c>
      <c r="Q443">
        <v>0.8</v>
      </c>
      <c r="R443">
        <v>1.7</v>
      </c>
      <c r="S443">
        <v>96.7</v>
      </c>
      <c r="T443">
        <v>0.8</v>
      </c>
      <c r="U443">
        <v>2</v>
      </c>
      <c r="V443">
        <v>4.0999999999999996</v>
      </c>
      <c r="W443">
        <v>0</v>
      </c>
      <c r="X443">
        <v>1</v>
      </c>
      <c r="Y443">
        <v>30</v>
      </c>
      <c r="Z443">
        <v>60</v>
      </c>
      <c r="AF443">
        <v>2</v>
      </c>
      <c r="AG443">
        <v>60</v>
      </c>
    </row>
    <row r="444" spans="1:35" x14ac:dyDescent="0.25">
      <c r="AG444">
        <f>SUM(AG441:AG443)</f>
        <v>462</v>
      </c>
      <c r="AH444">
        <f>AG444/90</f>
        <v>5.1333333333333337</v>
      </c>
    </row>
    <row r="447" spans="1:35" s="29" customFormat="1" x14ac:dyDescent="0.25">
      <c r="A447" s="47" t="s">
        <v>146</v>
      </c>
      <c r="B447" s="47" t="s">
        <v>63</v>
      </c>
      <c r="C447" s="47" t="s">
        <v>147</v>
      </c>
      <c r="E447" s="47" t="s">
        <v>137</v>
      </c>
      <c r="F447" s="47" t="s">
        <v>148</v>
      </c>
      <c r="G447" s="47" t="s">
        <v>149</v>
      </c>
      <c r="H447" s="47">
        <v>7</v>
      </c>
      <c r="I447" s="47" t="s">
        <v>26</v>
      </c>
      <c r="J447" s="48">
        <v>1877</v>
      </c>
      <c r="K447" s="48">
        <v>2441</v>
      </c>
      <c r="L447" s="49">
        <v>2490</v>
      </c>
      <c r="M447" s="29">
        <v>250955</v>
      </c>
      <c r="N447" s="29">
        <v>744380</v>
      </c>
      <c r="O447" s="41">
        <v>2430</v>
      </c>
      <c r="P447" s="41">
        <v>2440</v>
      </c>
      <c r="Q447" s="29">
        <v>2</v>
      </c>
      <c r="R447" s="29">
        <v>1.2</v>
      </c>
      <c r="S447" s="29">
        <v>95.3</v>
      </c>
      <c r="T447" s="29">
        <v>1.5</v>
      </c>
      <c r="U447" s="29">
        <v>5.5</v>
      </c>
      <c r="V447" s="29">
        <v>2.9</v>
      </c>
      <c r="W447" s="29">
        <v>0.87</v>
      </c>
      <c r="X447" s="29">
        <v>1</v>
      </c>
      <c r="Y447" s="29">
        <v>10</v>
      </c>
      <c r="Z447" s="29">
        <v>55</v>
      </c>
      <c r="AF447" s="29">
        <v>5.5</v>
      </c>
      <c r="AG447" s="29">
        <v>55</v>
      </c>
      <c r="AI447" s="29" t="s">
        <v>153</v>
      </c>
    </row>
    <row r="448" spans="1:35" x14ac:dyDescent="0.25">
      <c r="L448" t="s">
        <v>152</v>
      </c>
      <c r="M448">
        <v>250956</v>
      </c>
      <c r="N448">
        <v>744381</v>
      </c>
      <c r="O448" s="14">
        <v>2440</v>
      </c>
      <c r="P448" s="14">
        <v>2450</v>
      </c>
      <c r="Q448">
        <v>1.7</v>
      </c>
      <c r="R448">
        <v>1.1000000000000001</v>
      </c>
      <c r="S448">
        <v>96.3</v>
      </c>
      <c r="T448">
        <v>0.9</v>
      </c>
      <c r="U448">
        <v>4.3</v>
      </c>
      <c r="V448">
        <v>2.6</v>
      </c>
      <c r="W448">
        <v>0</v>
      </c>
      <c r="X448">
        <v>1</v>
      </c>
      <c r="Y448">
        <v>10</v>
      </c>
      <c r="Z448">
        <v>43</v>
      </c>
      <c r="AF448">
        <v>4.3</v>
      </c>
      <c r="AG448">
        <v>43</v>
      </c>
    </row>
    <row r="449" spans="1:35" x14ac:dyDescent="0.25">
      <c r="M449">
        <v>250957</v>
      </c>
      <c r="N449">
        <v>744382</v>
      </c>
      <c r="O449" s="14">
        <v>2450</v>
      </c>
      <c r="P449" s="14">
        <v>2460</v>
      </c>
      <c r="Q449">
        <v>1.9</v>
      </c>
      <c r="R449">
        <v>1.2</v>
      </c>
      <c r="S449">
        <v>96</v>
      </c>
      <c r="T449">
        <v>0.9</v>
      </c>
      <c r="U449">
        <v>4.9000000000000004</v>
      </c>
      <c r="V449">
        <v>2.9</v>
      </c>
      <c r="W449">
        <v>0</v>
      </c>
      <c r="X449">
        <v>1</v>
      </c>
      <c r="Y449">
        <v>10</v>
      </c>
      <c r="Z449">
        <v>49</v>
      </c>
      <c r="AF449">
        <v>4.9000000000000004</v>
      </c>
      <c r="AG449">
        <v>49</v>
      </c>
    </row>
    <row r="450" spans="1:35" x14ac:dyDescent="0.25">
      <c r="M450">
        <v>250958</v>
      </c>
      <c r="N450">
        <v>744383</v>
      </c>
      <c r="O450" s="14">
        <v>2460</v>
      </c>
      <c r="P450" s="14">
        <v>2470</v>
      </c>
      <c r="Q450">
        <v>1.5</v>
      </c>
      <c r="R450">
        <v>1.2</v>
      </c>
      <c r="S450">
        <v>96.2</v>
      </c>
      <c r="T450">
        <v>1.1000000000000001</v>
      </c>
      <c r="U450">
        <v>4</v>
      </c>
      <c r="V450">
        <v>2.9</v>
      </c>
      <c r="W450">
        <v>0</v>
      </c>
      <c r="X450">
        <v>1</v>
      </c>
      <c r="Y450">
        <v>10</v>
      </c>
      <c r="Z450">
        <v>40</v>
      </c>
      <c r="AF450">
        <v>4</v>
      </c>
      <c r="AG450">
        <v>40</v>
      </c>
    </row>
    <row r="451" spans="1:35" x14ac:dyDescent="0.25">
      <c r="M451">
        <v>250959</v>
      </c>
      <c r="N451">
        <v>744384</v>
      </c>
      <c r="O451" s="14">
        <v>2470</v>
      </c>
      <c r="P451" s="14">
        <v>2480</v>
      </c>
      <c r="Q451">
        <v>1.1000000000000001</v>
      </c>
      <c r="R451">
        <v>1.5</v>
      </c>
      <c r="S451">
        <v>96.4</v>
      </c>
      <c r="T451">
        <v>1</v>
      </c>
      <c r="U451">
        <v>2.8</v>
      </c>
      <c r="V451">
        <v>3.6</v>
      </c>
      <c r="W451">
        <v>0</v>
      </c>
      <c r="X451">
        <v>1</v>
      </c>
      <c r="Y451">
        <v>10</v>
      </c>
      <c r="Z451">
        <v>28</v>
      </c>
      <c r="AF451">
        <v>2.8</v>
      </c>
      <c r="AG451">
        <v>28</v>
      </c>
    </row>
    <row r="452" spans="1:35" x14ac:dyDescent="0.25">
      <c r="AG452">
        <f>SUM(AG447:AG451)</f>
        <v>215</v>
      </c>
      <c r="AH452">
        <f>AG452/50</f>
        <v>4.3</v>
      </c>
    </row>
    <row r="455" spans="1:35" s="29" customFormat="1" x14ac:dyDescent="0.25">
      <c r="A455" s="29" t="s">
        <v>157</v>
      </c>
      <c r="B455" s="47" t="s">
        <v>154</v>
      </c>
      <c r="C455" s="47" t="s">
        <v>155</v>
      </c>
      <c r="E455" s="50"/>
      <c r="F455" s="47" t="s">
        <v>135</v>
      </c>
      <c r="G455" s="47" t="s">
        <v>136</v>
      </c>
      <c r="H455" s="47">
        <v>14</v>
      </c>
      <c r="I455" s="47" t="s">
        <v>156</v>
      </c>
      <c r="J455" s="48">
        <v>1788</v>
      </c>
      <c r="K455" s="48">
        <v>2173</v>
      </c>
      <c r="L455" s="49">
        <v>2220</v>
      </c>
      <c r="M455" s="29">
        <v>253140</v>
      </c>
      <c r="N455" s="29">
        <v>608771</v>
      </c>
      <c r="O455" s="41">
        <v>2170</v>
      </c>
      <c r="P455" s="41">
        <v>2180</v>
      </c>
      <c r="Q455" s="29">
        <v>3</v>
      </c>
      <c r="R455" s="29">
        <v>1.6</v>
      </c>
      <c r="S455" s="29">
        <v>94.2</v>
      </c>
      <c r="T455" s="29">
        <v>1.2</v>
      </c>
      <c r="U455" s="29">
        <v>8.1</v>
      </c>
      <c r="V455" s="29">
        <v>3.8</v>
      </c>
      <c r="W455" s="29">
        <v>0.879</v>
      </c>
      <c r="X455" s="29">
        <v>1</v>
      </c>
      <c r="Y455" s="29">
        <v>10</v>
      </c>
      <c r="Z455" s="29">
        <v>81</v>
      </c>
      <c r="AF455" s="29">
        <v>8.1</v>
      </c>
      <c r="AG455" s="29">
        <v>81</v>
      </c>
      <c r="AI455" s="29" t="s">
        <v>153</v>
      </c>
    </row>
    <row r="456" spans="1:35" x14ac:dyDescent="0.25">
      <c r="L456" t="s">
        <v>158</v>
      </c>
      <c r="M456">
        <v>253141</v>
      </c>
      <c r="N456">
        <v>608772</v>
      </c>
      <c r="O456" s="14">
        <v>2180</v>
      </c>
      <c r="P456" s="14">
        <v>2190</v>
      </c>
      <c r="Q456">
        <v>1.9</v>
      </c>
      <c r="R456">
        <v>1.7</v>
      </c>
      <c r="S456">
        <v>94.9</v>
      </c>
      <c r="T456">
        <v>1.5</v>
      </c>
      <c r="U456">
        <v>5</v>
      </c>
      <c r="V456">
        <v>4.0999999999999996</v>
      </c>
      <c r="W456">
        <v>0</v>
      </c>
      <c r="X456">
        <v>1</v>
      </c>
      <c r="Y456">
        <v>10</v>
      </c>
      <c r="Z456">
        <v>50</v>
      </c>
      <c r="AF456">
        <v>5</v>
      </c>
      <c r="AG456">
        <v>50</v>
      </c>
    </row>
    <row r="457" spans="1:35" x14ac:dyDescent="0.25">
      <c r="M457">
        <v>253142</v>
      </c>
      <c r="N457">
        <v>608773</v>
      </c>
      <c r="O457" s="14">
        <v>2190</v>
      </c>
      <c r="P457" s="14">
        <v>2200</v>
      </c>
      <c r="Q457">
        <v>2.9</v>
      </c>
      <c r="R457">
        <v>1.9</v>
      </c>
      <c r="S457">
        <v>93.7</v>
      </c>
      <c r="T457">
        <v>1.5</v>
      </c>
      <c r="U457">
        <v>7.9</v>
      </c>
      <c r="V457">
        <v>4.5999999999999996</v>
      </c>
      <c r="W457">
        <v>0.878</v>
      </c>
      <c r="X457">
        <v>1</v>
      </c>
      <c r="Y457">
        <v>10</v>
      </c>
      <c r="Z457">
        <v>79</v>
      </c>
      <c r="AF457">
        <v>7.9</v>
      </c>
      <c r="AG457">
        <v>79</v>
      </c>
    </row>
    <row r="458" spans="1:35" x14ac:dyDescent="0.25">
      <c r="M458">
        <v>253143</v>
      </c>
      <c r="N458">
        <v>608774</v>
      </c>
      <c r="O458" s="14">
        <v>2200</v>
      </c>
      <c r="P458" s="14">
        <v>2210</v>
      </c>
      <c r="Q458">
        <v>1.7</v>
      </c>
      <c r="R458">
        <v>1.6</v>
      </c>
      <c r="S458">
        <v>95.4</v>
      </c>
      <c r="T458">
        <v>1.3</v>
      </c>
      <c r="U458">
        <v>4.5</v>
      </c>
      <c r="V458">
        <v>3.8</v>
      </c>
      <c r="W458">
        <v>0</v>
      </c>
      <c r="X458">
        <v>1</v>
      </c>
      <c r="Y458">
        <v>10</v>
      </c>
      <c r="Z458">
        <v>45</v>
      </c>
      <c r="AF458">
        <v>4.5</v>
      </c>
      <c r="AG458">
        <v>45</v>
      </c>
    </row>
    <row r="459" spans="1:35" x14ac:dyDescent="0.25">
      <c r="M459">
        <v>253144</v>
      </c>
      <c r="N459">
        <v>608775</v>
      </c>
      <c r="O459" s="14">
        <v>2210</v>
      </c>
      <c r="P459" s="14">
        <v>2220</v>
      </c>
      <c r="Q459">
        <v>1.7</v>
      </c>
      <c r="R459">
        <v>1.9</v>
      </c>
      <c r="S459">
        <v>95.3</v>
      </c>
      <c r="T459">
        <v>1.1000000000000001</v>
      </c>
      <c r="U459">
        <v>4.4000000000000004</v>
      </c>
      <c r="V459">
        <v>4.5999999999999996</v>
      </c>
      <c r="W459">
        <v>0</v>
      </c>
      <c r="X459">
        <v>1</v>
      </c>
      <c r="Y459">
        <v>10</v>
      </c>
      <c r="Z459">
        <v>44</v>
      </c>
      <c r="AF459">
        <v>4.4000000000000004</v>
      </c>
      <c r="AG459">
        <v>44</v>
      </c>
    </row>
    <row r="460" spans="1:35" x14ac:dyDescent="0.25">
      <c r="M460">
        <v>253145</v>
      </c>
      <c r="N460">
        <v>608776</v>
      </c>
      <c r="O460" s="14">
        <v>2220</v>
      </c>
      <c r="P460" s="14">
        <v>2230</v>
      </c>
      <c r="Q460">
        <v>2.6</v>
      </c>
      <c r="R460">
        <v>1.7</v>
      </c>
      <c r="S460">
        <v>94.5</v>
      </c>
      <c r="T460">
        <v>1.2</v>
      </c>
      <c r="U460">
        <v>7</v>
      </c>
      <c r="V460">
        <v>4.0999999999999996</v>
      </c>
      <c r="W460">
        <v>0.873</v>
      </c>
      <c r="X460">
        <v>1</v>
      </c>
      <c r="Y460">
        <v>10</v>
      </c>
      <c r="Z460">
        <v>70</v>
      </c>
      <c r="AF460">
        <v>7</v>
      </c>
      <c r="AG460">
        <v>70</v>
      </c>
    </row>
    <row r="461" spans="1:35" x14ac:dyDescent="0.25">
      <c r="AG461">
        <f>SUM(AG455:AG460)</f>
        <v>369</v>
      </c>
      <c r="AH461">
        <f>AG461/60</f>
        <v>6.15</v>
      </c>
    </row>
    <row r="463" spans="1:35" x14ac:dyDescent="0.25">
      <c r="I463" s="11" t="s">
        <v>142</v>
      </c>
    </row>
    <row r="464" spans="1:35" s="29" customFormat="1" x14ac:dyDescent="0.25">
      <c r="A464" s="47" t="s">
        <v>159</v>
      </c>
      <c r="B464" s="47" t="s">
        <v>154</v>
      </c>
      <c r="C464" s="47" t="s">
        <v>160</v>
      </c>
      <c r="E464" s="47"/>
      <c r="F464" s="47" t="s">
        <v>161</v>
      </c>
      <c r="G464" s="47" t="s">
        <v>144</v>
      </c>
      <c r="H464" s="47">
        <v>14</v>
      </c>
      <c r="J464" s="48">
        <v>2275</v>
      </c>
      <c r="K464" s="48">
        <v>2802</v>
      </c>
      <c r="L464" s="29">
        <v>2860</v>
      </c>
      <c r="M464" s="29">
        <v>254916</v>
      </c>
      <c r="N464" s="29">
        <v>592865</v>
      </c>
      <c r="O464" s="41">
        <v>2780</v>
      </c>
      <c r="P464" s="41">
        <v>2790</v>
      </c>
      <c r="Q464" s="29">
        <v>2.7</v>
      </c>
      <c r="R464" s="29">
        <v>2.1</v>
      </c>
      <c r="S464" s="29">
        <v>94</v>
      </c>
      <c r="T464" s="29">
        <v>1.2</v>
      </c>
      <c r="U464" s="29">
        <v>7.4</v>
      </c>
      <c r="V464" s="29">
        <v>5</v>
      </c>
      <c r="W464" s="29">
        <v>0.86199999999999999</v>
      </c>
      <c r="X464" s="29">
        <v>1</v>
      </c>
      <c r="Y464" s="29">
        <v>10</v>
      </c>
      <c r="Z464" s="29">
        <v>74</v>
      </c>
      <c r="AF464" s="29">
        <v>7.4</v>
      </c>
      <c r="AG464" s="29">
        <v>74</v>
      </c>
      <c r="AH464" s="29">
        <f>AG469/50</f>
        <v>8.16</v>
      </c>
    </row>
    <row r="465" spans="1:34" x14ac:dyDescent="0.25">
      <c r="L465" t="s">
        <v>162</v>
      </c>
      <c r="M465">
        <v>254917</v>
      </c>
      <c r="N465">
        <v>592866</v>
      </c>
      <c r="O465" s="14">
        <v>2790</v>
      </c>
      <c r="P465" s="14">
        <v>2800</v>
      </c>
      <c r="Q465">
        <v>3.4</v>
      </c>
      <c r="R465">
        <v>1.9</v>
      </c>
      <c r="S465">
        <v>93.2</v>
      </c>
      <c r="T465">
        <v>1.5</v>
      </c>
      <c r="U465">
        <v>9.6</v>
      </c>
      <c r="V465">
        <v>4.5999999999999996</v>
      </c>
      <c r="W465">
        <v>0.86</v>
      </c>
      <c r="X465">
        <v>1</v>
      </c>
      <c r="Y465">
        <v>10</v>
      </c>
      <c r="Z465">
        <v>96</v>
      </c>
      <c r="AF465">
        <v>9.6</v>
      </c>
      <c r="AG465">
        <v>96</v>
      </c>
    </row>
    <row r="466" spans="1:34" x14ac:dyDescent="0.25">
      <c r="M466">
        <v>254918</v>
      </c>
      <c r="N466">
        <v>592867</v>
      </c>
      <c r="O466" s="14">
        <v>2800</v>
      </c>
      <c r="P466" s="14">
        <v>2810</v>
      </c>
      <c r="Q466">
        <v>3.4</v>
      </c>
      <c r="R466">
        <v>1.9</v>
      </c>
      <c r="S466">
        <v>93.4</v>
      </c>
      <c r="T466">
        <v>1.3</v>
      </c>
      <c r="U466">
        <v>9.4</v>
      </c>
      <c r="V466">
        <v>4.5999999999999996</v>
      </c>
      <c r="W466">
        <v>0.85799999999999998</v>
      </c>
      <c r="X466">
        <v>1</v>
      </c>
      <c r="Y466">
        <v>10</v>
      </c>
      <c r="Z466">
        <v>94</v>
      </c>
      <c r="AF466">
        <v>9.4</v>
      </c>
      <c r="AG466">
        <v>94</v>
      </c>
    </row>
    <row r="467" spans="1:34" x14ac:dyDescent="0.25">
      <c r="M467">
        <v>254919</v>
      </c>
      <c r="N467">
        <v>592868</v>
      </c>
      <c r="O467" s="14">
        <v>2810</v>
      </c>
      <c r="P467" s="14">
        <v>2820</v>
      </c>
      <c r="Q467">
        <v>2.1</v>
      </c>
      <c r="R467">
        <v>1.2</v>
      </c>
      <c r="S467">
        <v>95.9</v>
      </c>
      <c r="T467">
        <v>0.8</v>
      </c>
      <c r="U467">
        <v>5.8</v>
      </c>
      <c r="V467">
        <v>3</v>
      </c>
      <c r="W467">
        <v>0.86699999999999999</v>
      </c>
      <c r="X467">
        <v>1</v>
      </c>
      <c r="Y467">
        <v>10</v>
      </c>
      <c r="Z467">
        <v>58</v>
      </c>
      <c r="AF467">
        <v>5.8</v>
      </c>
      <c r="AG467">
        <v>58</v>
      </c>
    </row>
    <row r="468" spans="1:34" x14ac:dyDescent="0.25">
      <c r="M468">
        <v>254920</v>
      </c>
      <c r="N468">
        <v>592869</v>
      </c>
      <c r="O468" s="14">
        <v>2820</v>
      </c>
      <c r="P468" s="14">
        <v>2830</v>
      </c>
      <c r="Q468">
        <v>3.2</v>
      </c>
      <c r="R468">
        <v>1.6</v>
      </c>
      <c r="S468">
        <v>93.9</v>
      </c>
      <c r="T468">
        <v>1.3</v>
      </c>
      <c r="U468">
        <v>8.6</v>
      </c>
      <c r="V468">
        <v>3.8</v>
      </c>
      <c r="W468">
        <v>0.88600000000000001</v>
      </c>
      <c r="X468">
        <v>2</v>
      </c>
      <c r="Y468">
        <v>10</v>
      </c>
      <c r="Z468">
        <v>86</v>
      </c>
      <c r="AF468">
        <v>8.6</v>
      </c>
      <c r="AG468">
        <v>86</v>
      </c>
    </row>
    <row r="469" spans="1:34" x14ac:dyDescent="0.25">
      <c r="AG469">
        <f>SUM(AG464:AG468)</f>
        <v>408</v>
      </c>
    </row>
    <row r="472" spans="1:34" s="29" customFormat="1" x14ac:dyDescent="0.25">
      <c r="A472" s="47" t="s">
        <v>163</v>
      </c>
      <c r="B472" s="47" t="s">
        <v>154</v>
      </c>
      <c r="C472" s="47" t="s">
        <v>164</v>
      </c>
      <c r="E472" s="50"/>
      <c r="F472" s="47" t="s">
        <v>135</v>
      </c>
      <c r="G472" s="47" t="s">
        <v>136</v>
      </c>
      <c r="H472" s="47">
        <v>27</v>
      </c>
      <c r="I472" s="47" t="s">
        <v>47</v>
      </c>
      <c r="J472" s="48">
        <v>2177</v>
      </c>
      <c r="K472" s="48">
        <v>2598</v>
      </c>
      <c r="L472" s="49">
        <v>2643</v>
      </c>
      <c r="M472" s="29">
        <v>255179</v>
      </c>
      <c r="N472" s="29">
        <v>608490</v>
      </c>
      <c r="O472" s="41">
        <v>2610</v>
      </c>
      <c r="P472" s="41">
        <v>2620</v>
      </c>
      <c r="Q472" s="29">
        <v>2</v>
      </c>
      <c r="R472" s="29">
        <v>1.6</v>
      </c>
      <c r="S472" s="29">
        <v>95.4</v>
      </c>
      <c r="T472" s="29">
        <v>1</v>
      </c>
      <c r="U472" s="29">
        <v>5.5</v>
      </c>
      <c r="V472" s="29">
        <v>4</v>
      </c>
      <c r="W472" s="29">
        <v>0.86299999999999999</v>
      </c>
      <c r="X472" s="29">
        <v>1</v>
      </c>
      <c r="Y472" s="29">
        <v>10</v>
      </c>
      <c r="Z472" s="29">
        <v>55</v>
      </c>
      <c r="AF472" s="29">
        <v>5.5</v>
      </c>
      <c r="AG472" s="29">
        <v>55</v>
      </c>
      <c r="AH472" s="29">
        <f>AG477/50</f>
        <v>5.54</v>
      </c>
    </row>
    <row r="473" spans="1:34" x14ac:dyDescent="0.25">
      <c r="L473" t="s">
        <v>165</v>
      </c>
      <c r="M473">
        <v>255180</v>
      </c>
      <c r="N473">
        <v>608491</v>
      </c>
      <c r="O473" s="14">
        <v>2620</v>
      </c>
      <c r="P473" s="14">
        <v>2630</v>
      </c>
      <c r="Q473">
        <v>2</v>
      </c>
      <c r="R473">
        <v>1.6</v>
      </c>
      <c r="S473">
        <v>95.2</v>
      </c>
      <c r="T473">
        <v>1.2</v>
      </c>
      <c r="U473">
        <v>5.7</v>
      </c>
      <c r="V473">
        <v>3.8</v>
      </c>
      <c r="W473">
        <v>0.86599999999999999</v>
      </c>
      <c r="X473">
        <v>1</v>
      </c>
      <c r="Y473">
        <v>10</v>
      </c>
      <c r="Z473">
        <v>57</v>
      </c>
      <c r="AF473">
        <v>5.7</v>
      </c>
      <c r="AG473">
        <v>57</v>
      </c>
    </row>
    <row r="474" spans="1:34" x14ac:dyDescent="0.25">
      <c r="M474">
        <v>255181</v>
      </c>
      <c r="N474">
        <v>608492</v>
      </c>
      <c r="O474" s="14">
        <v>2630</v>
      </c>
      <c r="P474" s="14">
        <v>2640</v>
      </c>
      <c r="Q474">
        <v>2.2999999999999998</v>
      </c>
      <c r="R474">
        <v>1.6</v>
      </c>
      <c r="S474">
        <v>95</v>
      </c>
      <c r="T474">
        <v>1.1000000000000001</v>
      </c>
      <c r="U474">
        <v>6.3</v>
      </c>
      <c r="V474">
        <v>3.8</v>
      </c>
      <c r="W474">
        <v>0.872</v>
      </c>
      <c r="X474">
        <v>1</v>
      </c>
      <c r="Y474">
        <v>10</v>
      </c>
      <c r="Z474">
        <v>63</v>
      </c>
      <c r="AF474">
        <v>6.3</v>
      </c>
      <c r="AG474">
        <v>63</v>
      </c>
    </row>
    <row r="475" spans="1:34" x14ac:dyDescent="0.25">
      <c r="M475">
        <v>255182</v>
      </c>
      <c r="N475">
        <v>608493</v>
      </c>
      <c r="O475" s="14">
        <v>2640</v>
      </c>
      <c r="P475" s="14">
        <v>2650</v>
      </c>
      <c r="Q475">
        <v>2</v>
      </c>
      <c r="R475">
        <v>2.1</v>
      </c>
      <c r="S475">
        <v>94.7</v>
      </c>
      <c r="T475">
        <v>1.2</v>
      </c>
      <c r="U475">
        <v>5.5</v>
      </c>
      <c r="V475">
        <v>5</v>
      </c>
      <c r="W475">
        <v>0.875</v>
      </c>
      <c r="X475">
        <v>1</v>
      </c>
      <c r="Y475">
        <v>10</v>
      </c>
      <c r="Z475">
        <v>55</v>
      </c>
      <c r="AF475">
        <v>5.5</v>
      </c>
      <c r="AG475">
        <v>55</v>
      </c>
    </row>
    <row r="476" spans="1:34" x14ac:dyDescent="0.25">
      <c r="M476">
        <v>255183</v>
      </c>
      <c r="N476">
        <v>608494</v>
      </c>
      <c r="O476" s="14">
        <v>2650</v>
      </c>
      <c r="P476" s="14">
        <v>2660</v>
      </c>
      <c r="Q476">
        <v>1.7</v>
      </c>
      <c r="R476">
        <v>1.8</v>
      </c>
      <c r="S476">
        <v>95.4</v>
      </c>
      <c r="T476">
        <v>1.1000000000000001</v>
      </c>
      <c r="U476">
        <v>4.7</v>
      </c>
      <c r="V476">
        <v>4.3</v>
      </c>
      <c r="W476">
        <v>0.86899999999999999</v>
      </c>
      <c r="X476">
        <v>1</v>
      </c>
      <c r="Y476">
        <v>10</v>
      </c>
      <c r="Z476">
        <v>47</v>
      </c>
      <c r="AF476">
        <v>4.7</v>
      </c>
      <c r="AG476">
        <v>47</v>
      </c>
    </row>
    <row r="477" spans="1:34" x14ac:dyDescent="0.25">
      <c r="AG477">
        <f>SUM(AG472:AG476)</f>
        <v>277</v>
      </c>
    </row>
    <row r="480" spans="1:34" s="29" customFormat="1" x14ac:dyDescent="0.25">
      <c r="A480" s="47" t="s">
        <v>166</v>
      </c>
      <c r="B480" s="47" t="s">
        <v>154</v>
      </c>
      <c r="C480" s="47" t="s">
        <v>167</v>
      </c>
      <c r="E480" s="50"/>
      <c r="F480" s="47" t="s">
        <v>135</v>
      </c>
      <c r="G480" s="47" t="s">
        <v>144</v>
      </c>
      <c r="H480" s="47">
        <v>29</v>
      </c>
      <c r="I480" s="47" t="s">
        <v>168</v>
      </c>
      <c r="J480" s="29">
        <v>2368</v>
      </c>
      <c r="K480" s="29">
        <v>2817</v>
      </c>
      <c r="L480" s="49">
        <v>2870</v>
      </c>
      <c r="M480" s="29">
        <v>255612</v>
      </c>
      <c r="N480" s="29">
        <v>609130</v>
      </c>
      <c r="O480" s="41">
        <v>2810</v>
      </c>
      <c r="P480" s="41">
        <v>2820</v>
      </c>
      <c r="Q480" s="29">
        <v>0</v>
      </c>
      <c r="R480" s="29">
        <v>0</v>
      </c>
      <c r="S480" s="29">
        <v>0</v>
      </c>
      <c r="T480" s="29">
        <v>0</v>
      </c>
      <c r="U480" s="29">
        <v>2</v>
      </c>
      <c r="V480" s="29">
        <v>0</v>
      </c>
      <c r="W480" s="29">
        <v>0</v>
      </c>
      <c r="X480" s="29">
        <v>0</v>
      </c>
      <c r="Y480" s="29">
        <v>10</v>
      </c>
      <c r="Z480" s="29">
        <v>20</v>
      </c>
      <c r="AF480" s="29">
        <v>2</v>
      </c>
      <c r="AG480" s="29">
        <v>20</v>
      </c>
      <c r="AH480" s="29">
        <f>AG485/50</f>
        <v>4.12</v>
      </c>
    </row>
    <row r="481" spans="1:34" x14ac:dyDescent="0.25">
      <c r="L481" t="s">
        <v>169</v>
      </c>
      <c r="M481">
        <v>255613</v>
      </c>
      <c r="N481">
        <v>609131</v>
      </c>
      <c r="O481" s="14">
        <v>2820</v>
      </c>
      <c r="P481" s="14">
        <v>2830</v>
      </c>
      <c r="Q481">
        <v>1.7</v>
      </c>
      <c r="R481">
        <v>1.4</v>
      </c>
      <c r="S481">
        <v>95.1</v>
      </c>
      <c r="T481">
        <v>1.8</v>
      </c>
      <c r="U481">
        <v>4.4000000000000004</v>
      </c>
      <c r="V481">
        <v>3.3</v>
      </c>
      <c r="W481">
        <v>0</v>
      </c>
      <c r="X481">
        <v>1</v>
      </c>
      <c r="Y481">
        <v>10</v>
      </c>
      <c r="Z481">
        <v>44</v>
      </c>
      <c r="AF481">
        <v>4.4000000000000004</v>
      </c>
      <c r="AG481">
        <v>44</v>
      </c>
    </row>
    <row r="482" spans="1:34" x14ac:dyDescent="0.25">
      <c r="M482">
        <v>255614</v>
      </c>
      <c r="N482">
        <v>609132</v>
      </c>
      <c r="O482" s="14">
        <v>2830</v>
      </c>
      <c r="P482" s="14">
        <v>2840</v>
      </c>
      <c r="Q482">
        <v>1.6</v>
      </c>
      <c r="R482">
        <v>1.5</v>
      </c>
      <c r="S482">
        <v>95</v>
      </c>
      <c r="T482">
        <v>1.9</v>
      </c>
      <c r="U482">
        <v>4.2</v>
      </c>
      <c r="V482">
        <v>3.5</v>
      </c>
      <c r="W482">
        <v>0</v>
      </c>
      <c r="X482">
        <v>1</v>
      </c>
      <c r="Y482">
        <v>10</v>
      </c>
      <c r="Z482">
        <v>42</v>
      </c>
      <c r="AF482">
        <v>4.2</v>
      </c>
      <c r="AG482">
        <v>42</v>
      </c>
    </row>
    <row r="483" spans="1:34" x14ac:dyDescent="0.25">
      <c r="M483">
        <v>255615</v>
      </c>
      <c r="N483">
        <v>609133</v>
      </c>
      <c r="O483" s="14">
        <v>2840</v>
      </c>
      <c r="P483" s="14">
        <v>2850</v>
      </c>
      <c r="Q483">
        <v>1.6</v>
      </c>
      <c r="R483">
        <v>1.7</v>
      </c>
      <c r="S483">
        <v>95.3</v>
      </c>
      <c r="T483">
        <v>1.4</v>
      </c>
      <c r="U483">
        <v>4.0999999999999996</v>
      </c>
      <c r="V483">
        <v>4.0999999999999996</v>
      </c>
      <c r="W483">
        <v>0</v>
      </c>
      <c r="X483">
        <v>1</v>
      </c>
      <c r="Y483">
        <v>10</v>
      </c>
      <c r="Z483">
        <v>41</v>
      </c>
      <c r="AF483">
        <v>4.0999999999999996</v>
      </c>
      <c r="AG483">
        <v>41</v>
      </c>
    </row>
    <row r="484" spans="1:34" x14ac:dyDescent="0.25">
      <c r="M484">
        <v>255616</v>
      </c>
      <c r="N484">
        <v>609134</v>
      </c>
      <c r="O484" s="14">
        <v>2850</v>
      </c>
      <c r="P484" s="14">
        <v>2860</v>
      </c>
      <c r="Q484">
        <v>2.2999999999999998</v>
      </c>
      <c r="R484">
        <v>2.1</v>
      </c>
      <c r="S484">
        <v>93.7</v>
      </c>
      <c r="T484">
        <v>1.9</v>
      </c>
      <c r="U484">
        <v>5.9</v>
      </c>
      <c r="V484">
        <v>5.2</v>
      </c>
      <c r="W484">
        <v>0</v>
      </c>
      <c r="X484">
        <v>1</v>
      </c>
      <c r="Y484">
        <v>10</v>
      </c>
      <c r="Z484">
        <v>59</v>
      </c>
      <c r="AF484">
        <v>5.9</v>
      </c>
      <c r="AG484">
        <v>59</v>
      </c>
    </row>
    <row r="485" spans="1:34" x14ac:dyDescent="0.25">
      <c r="AG485">
        <f>SUM(AG480:AG484)</f>
        <v>206</v>
      </c>
    </row>
    <row r="487" spans="1:34" s="29" customFormat="1" x14ac:dyDescent="0.25">
      <c r="A487" s="47" t="s">
        <v>170</v>
      </c>
      <c r="B487" s="47" t="s">
        <v>154</v>
      </c>
      <c r="C487" s="47" t="s">
        <v>171</v>
      </c>
      <c r="E487" s="50"/>
      <c r="F487" s="47" t="s">
        <v>161</v>
      </c>
      <c r="G487" s="47" t="s">
        <v>144</v>
      </c>
      <c r="H487" s="47">
        <v>7</v>
      </c>
      <c r="I487" s="49" t="s">
        <v>156</v>
      </c>
      <c r="J487" s="48">
        <v>2085</v>
      </c>
      <c r="K487" s="48">
        <v>2548</v>
      </c>
      <c r="L487" s="29">
        <v>2602</v>
      </c>
      <c r="M487" s="29">
        <v>257101</v>
      </c>
      <c r="N487" s="29">
        <v>573912</v>
      </c>
      <c r="O487" s="41">
        <v>2540</v>
      </c>
      <c r="P487" s="41">
        <v>2550</v>
      </c>
      <c r="Q487" s="29">
        <v>3.6</v>
      </c>
      <c r="R487" s="29">
        <v>1.1000000000000001</v>
      </c>
      <c r="S487" s="29">
        <v>94.5</v>
      </c>
      <c r="T487" s="29">
        <v>0.8</v>
      </c>
      <c r="U487" s="29">
        <v>9.9</v>
      </c>
      <c r="V487" s="29">
        <v>2.6</v>
      </c>
      <c r="W487" s="29">
        <v>0.86199999999999999</v>
      </c>
      <c r="X487" s="29">
        <v>1</v>
      </c>
      <c r="Y487" s="29">
        <v>10</v>
      </c>
      <c r="Z487" s="29">
        <v>99</v>
      </c>
      <c r="AF487" s="29">
        <v>9.9</v>
      </c>
      <c r="AG487" s="29">
        <v>99</v>
      </c>
      <c r="AH487" s="29">
        <f>AG492/50</f>
        <v>9.48</v>
      </c>
    </row>
    <row r="488" spans="1:34" x14ac:dyDescent="0.25">
      <c r="L488" t="s">
        <v>172</v>
      </c>
      <c r="M488">
        <v>257102</v>
      </c>
      <c r="N488">
        <v>573913</v>
      </c>
      <c r="O488" s="14">
        <v>2550</v>
      </c>
      <c r="P488" s="14">
        <v>2560</v>
      </c>
      <c r="Q488">
        <v>3.5</v>
      </c>
      <c r="R488">
        <v>1.2</v>
      </c>
      <c r="S488">
        <v>94.6</v>
      </c>
      <c r="T488">
        <v>0.7</v>
      </c>
      <c r="U488">
        <v>9.8000000000000007</v>
      </c>
      <c r="V488">
        <v>2.9</v>
      </c>
      <c r="W488">
        <v>0.86199999999999999</v>
      </c>
      <c r="X488">
        <v>1</v>
      </c>
      <c r="Y488">
        <v>10</v>
      </c>
      <c r="Z488">
        <v>98</v>
      </c>
      <c r="AF488">
        <v>9.8000000000000007</v>
      </c>
      <c r="AG488">
        <v>98</v>
      </c>
    </row>
    <row r="489" spans="1:34" x14ac:dyDescent="0.25">
      <c r="M489">
        <v>257103</v>
      </c>
      <c r="N489">
        <v>573914</v>
      </c>
      <c r="O489" s="14">
        <v>2560</v>
      </c>
      <c r="P489" s="14">
        <v>2570</v>
      </c>
      <c r="Q489">
        <v>3.2</v>
      </c>
      <c r="R489">
        <v>1.6</v>
      </c>
      <c r="S489">
        <v>94.2</v>
      </c>
      <c r="T489">
        <v>1</v>
      </c>
      <c r="U489">
        <v>9.1</v>
      </c>
      <c r="V489">
        <v>3.8</v>
      </c>
      <c r="W489">
        <v>0.85799999999999998</v>
      </c>
      <c r="X489">
        <v>1</v>
      </c>
      <c r="Y489">
        <v>10</v>
      </c>
      <c r="Z489">
        <v>91</v>
      </c>
      <c r="AF489">
        <v>9.1</v>
      </c>
      <c r="AG489">
        <v>91</v>
      </c>
    </row>
    <row r="490" spans="1:34" x14ac:dyDescent="0.25">
      <c r="M490">
        <v>257104</v>
      </c>
      <c r="N490">
        <v>573915</v>
      </c>
      <c r="O490" s="14">
        <v>2570</v>
      </c>
      <c r="P490" s="14">
        <v>2580</v>
      </c>
      <c r="Q490">
        <v>3.3</v>
      </c>
      <c r="R490">
        <v>1.4</v>
      </c>
      <c r="S490">
        <v>94.2</v>
      </c>
      <c r="T490">
        <v>1.1000000000000001</v>
      </c>
      <c r="U490">
        <v>9.1999999999999993</v>
      </c>
      <c r="V490">
        <v>3.5</v>
      </c>
      <c r="W490">
        <v>0.85899999999999999</v>
      </c>
      <c r="X490">
        <v>1</v>
      </c>
      <c r="Y490">
        <v>10</v>
      </c>
      <c r="Z490">
        <v>92</v>
      </c>
      <c r="AF490">
        <v>9.1999999999999993</v>
      </c>
      <c r="AG490">
        <v>92</v>
      </c>
    </row>
    <row r="491" spans="1:34" x14ac:dyDescent="0.25">
      <c r="M491">
        <v>257105</v>
      </c>
      <c r="N491">
        <v>573916</v>
      </c>
      <c r="O491" s="14">
        <v>2580</v>
      </c>
      <c r="P491" s="14">
        <v>2590</v>
      </c>
      <c r="Q491">
        <v>3.4</v>
      </c>
      <c r="R491">
        <v>1.6</v>
      </c>
      <c r="S491">
        <v>94</v>
      </c>
      <c r="T491">
        <v>1</v>
      </c>
      <c r="U491">
        <v>9.4</v>
      </c>
      <c r="V491">
        <v>3.8</v>
      </c>
      <c r="W491">
        <v>0.86099999999999999</v>
      </c>
      <c r="X491">
        <v>1</v>
      </c>
      <c r="Y491">
        <v>10</v>
      </c>
      <c r="Z491">
        <v>94</v>
      </c>
      <c r="AF491">
        <v>9.4</v>
      </c>
      <c r="AG491">
        <v>94</v>
      </c>
    </row>
    <row r="492" spans="1:34" x14ac:dyDescent="0.25">
      <c r="AG492">
        <f>SUM(AG487:AG491)</f>
        <v>474</v>
      </c>
    </row>
    <row r="495" spans="1:34" s="29" customFormat="1" x14ac:dyDescent="0.25">
      <c r="A495" s="47" t="s">
        <v>173</v>
      </c>
      <c r="B495" s="47" t="s">
        <v>154</v>
      </c>
      <c r="C495" s="47" t="s">
        <v>174</v>
      </c>
      <c r="E495" s="50"/>
      <c r="F495" s="47" t="s">
        <v>135</v>
      </c>
      <c r="G495" s="47" t="s">
        <v>144</v>
      </c>
      <c r="H495" s="47">
        <v>17</v>
      </c>
      <c r="I495" s="47" t="s">
        <v>175</v>
      </c>
      <c r="J495" s="48">
        <v>2100</v>
      </c>
      <c r="K495" s="48">
        <v>2545</v>
      </c>
      <c r="L495" s="49">
        <v>2600</v>
      </c>
      <c r="M495" s="29">
        <v>259024</v>
      </c>
      <c r="N495" s="29">
        <v>605817</v>
      </c>
      <c r="O495" s="41">
        <v>2570</v>
      </c>
      <c r="P495" s="41">
        <v>2580</v>
      </c>
      <c r="Q495" s="29">
        <v>4.3</v>
      </c>
      <c r="R495" s="29">
        <v>1.2</v>
      </c>
      <c r="S495" s="29">
        <v>93.7</v>
      </c>
      <c r="T495" s="29">
        <v>0.8</v>
      </c>
      <c r="U495" s="29">
        <v>11.3</v>
      </c>
      <c r="V495" s="29">
        <v>2.8</v>
      </c>
      <c r="W495" s="29">
        <v>0.91800000000000004</v>
      </c>
      <c r="X495" s="29">
        <v>1</v>
      </c>
      <c r="Y495" s="29">
        <v>10</v>
      </c>
      <c r="Z495" s="29">
        <v>113</v>
      </c>
      <c r="AF495" s="29">
        <v>11.3</v>
      </c>
      <c r="AG495" s="29">
        <v>113</v>
      </c>
      <c r="AH495" s="51">
        <f>AG500/70</f>
        <v>4.6428571428571432</v>
      </c>
    </row>
    <row r="496" spans="1:34" x14ac:dyDescent="0.25">
      <c r="L496" t="s">
        <v>176</v>
      </c>
      <c r="M496">
        <v>259025</v>
      </c>
      <c r="N496">
        <v>605818</v>
      </c>
      <c r="O496" s="14">
        <v>2580</v>
      </c>
      <c r="P496" s="14">
        <v>2590</v>
      </c>
      <c r="Q496">
        <v>2.8</v>
      </c>
      <c r="R496">
        <v>1.5</v>
      </c>
      <c r="S496">
        <v>94.7</v>
      </c>
      <c r="T496">
        <v>1</v>
      </c>
      <c r="U496">
        <v>7.2</v>
      </c>
      <c r="V496">
        <v>3.6</v>
      </c>
      <c r="W496">
        <v>0</v>
      </c>
      <c r="X496">
        <v>1</v>
      </c>
      <c r="Y496">
        <v>10</v>
      </c>
      <c r="Z496">
        <v>72</v>
      </c>
      <c r="AF496">
        <v>7.2</v>
      </c>
      <c r="AG496">
        <v>72</v>
      </c>
    </row>
    <row r="497" spans="1:35" x14ac:dyDescent="0.25">
      <c r="M497">
        <v>259026</v>
      </c>
      <c r="N497">
        <v>605819</v>
      </c>
      <c r="O497" s="14">
        <v>2590</v>
      </c>
      <c r="P497" s="14">
        <v>2620</v>
      </c>
      <c r="Q497">
        <v>0</v>
      </c>
      <c r="R497">
        <v>0</v>
      </c>
      <c r="S497">
        <v>0</v>
      </c>
      <c r="T497">
        <v>0</v>
      </c>
      <c r="U497">
        <v>2</v>
      </c>
      <c r="V497">
        <v>0</v>
      </c>
      <c r="W497">
        <v>0</v>
      </c>
      <c r="X497">
        <v>0</v>
      </c>
      <c r="Y497">
        <v>30</v>
      </c>
      <c r="Z497">
        <v>60</v>
      </c>
      <c r="AF497">
        <v>2</v>
      </c>
      <c r="AG497">
        <v>60</v>
      </c>
    </row>
    <row r="498" spans="1:35" x14ac:dyDescent="0.25">
      <c r="M498">
        <v>259027</v>
      </c>
      <c r="N498">
        <v>605822</v>
      </c>
      <c r="O498" s="14">
        <v>2620</v>
      </c>
      <c r="P498" s="14">
        <v>2630</v>
      </c>
      <c r="Q498">
        <v>1.6</v>
      </c>
      <c r="R498">
        <v>1.6</v>
      </c>
      <c r="S498">
        <v>95.8</v>
      </c>
      <c r="T498">
        <v>1</v>
      </c>
      <c r="U498">
        <v>4.2</v>
      </c>
      <c r="V498">
        <v>3.8</v>
      </c>
      <c r="W498">
        <v>0</v>
      </c>
      <c r="X498">
        <v>1</v>
      </c>
      <c r="Y498">
        <v>10</v>
      </c>
      <c r="Z498">
        <v>42</v>
      </c>
      <c r="AF498">
        <v>4.2</v>
      </c>
      <c r="AG498">
        <v>42</v>
      </c>
    </row>
    <row r="499" spans="1:35" x14ac:dyDescent="0.25">
      <c r="M499">
        <v>259028</v>
      </c>
      <c r="N499">
        <v>605823</v>
      </c>
      <c r="O499" s="14">
        <v>2630</v>
      </c>
      <c r="P499" s="14">
        <v>2640</v>
      </c>
      <c r="Q499">
        <v>1.5</v>
      </c>
      <c r="R499">
        <v>1.5</v>
      </c>
      <c r="S499">
        <v>95.8</v>
      </c>
      <c r="T499">
        <v>1.2</v>
      </c>
      <c r="U499">
        <v>3.8</v>
      </c>
      <c r="V499">
        <v>3.6</v>
      </c>
      <c r="W499">
        <v>0</v>
      </c>
      <c r="X499">
        <v>1</v>
      </c>
      <c r="Y499">
        <v>10</v>
      </c>
      <c r="Z499">
        <v>38</v>
      </c>
      <c r="AF499">
        <v>3.8</v>
      </c>
      <c r="AG499">
        <v>38</v>
      </c>
    </row>
    <row r="500" spans="1:35" x14ac:dyDescent="0.25">
      <c r="AG500">
        <f>SUM(AG495:AG499)</f>
        <v>325</v>
      </c>
    </row>
    <row r="503" spans="1:35" s="29" customFormat="1" x14ac:dyDescent="0.25">
      <c r="A503" s="47" t="s">
        <v>177</v>
      </c>
      <c r="B503" s="47" t="s">
        <v>154</v>
      </c>
      <c r="C503" s="47" t="s">
        <v>178</v>
      </c>
      <c r="E503" s="50"/>
      <c r="F503" s="47" t="s">
        <v>135</v>
      </c>
      <c r="G503" s="47" t="s">
        <v>144</v>
      </c>
      <c r="H503" s="47">
        <v>13</v>
      </c>
      <c r="I503" s="47" t="s">
        <v>47</v>
      </c>
      <c r="J503" s="48">
        <v>2528</v>
      </c>
      <c r="K503" s="48">
        <v>3112</v>
      </c>
      <c r="L503" s="49">
        <v>3172</v>
      </c>
      <c r="M503" s="29">
        <v>259426</v>
      </c>
      <c r="N503" s="29">
        <v>607432</v>
      </c>
      <c r="O503" s="41">
        <v>3130</v>
      </c>
      <c r="P503" s="41">
        <v>3140</v>
      </c>
      <c r="Q503" s="29">
        <v>3.1</v>
      </c>
      <c r="R503" s="29">
        <v>1.5</v>
      </c>
      <c r="S503" s="29">
        <v>94.2</v>
      </c>
      <c r="T503" s="29">
        <v>1.2</v>
      </c>
      <c r="U503" s="29">
        <v>8.6</v>
      </c>
      <c r="V503" s="29">
        <v>3.6</v>
      </c>
      <c r="W503" s="29">
        <v>0.878</v>
      </c>
      <c r="X503" s="29">
        <v>1</v>
      </c>
      <c r="Y503" s="29">
        <v>10</v>
      </c>
      <c r="Z503" s="29">
        <v>86</v>
      </c>
      <c r="AF503" s="29">
        <v>8.6</v>
      </c>
      <c r="AG503" s="29">
        <v>86</v>
      </c>
      <c r="AH503" s="29">
        <f>AG510/70</f>
        <v>6.4</v>
      </c>
      <c r="AI503" s="29" t="s">
        <v>180</v>
      </c>
    </row>
    <row r="504" spans="1:35" x14ac:dyDescent="0.25">
      <c r="L504" t="s">
        <v>179</v>
      </c>
      <c r="M504">
        <v>259427</v>
      </c>
      <c r="N504">
        <v>607433</v>
      </c>
      <c r="O504" s="14">
        <v>3140</v>
      </c>
      <c r="P504" s="14">
        <v>3150</v>
      </c>
      <c r="Q504">
        <v>2.8</v>
      </c>
      <c r="R504">
        <v>1.8</v>
      </c>
      <c r="S504">
        <v>94.4</v>
      </c>
      <c r="T504">
        <v>1</v>
      </c>
      <c r="U504">
        <v>7.8</v>
      </c>
      <c r="V504">
        <v>4.3</v>
      </c>
      <c r="W504">
        <v>0.86699999999999999</v>
      </c>
      <c r="X504">
        <v>1</v>
      </c>
      <c r="Y504">
        <v>10</v>
      </c>
      <c r="Z504">
        <v>78</v>
      </c>
      <c r="AF504">
        <v>7.8</v>
      </c>
      <c r="AG504">
        <v>78</v>
      </c>
    </row>
    <row r="505" spans="1:35" x14ac:dyDescent="0.25">
      <c r="M505">
        <v>259428</v>
      </c>
      <c r="N505">
        <v>607434</v>
      </c>
      <c r="O505" s="14">
        <v>3150</v>
      </c>
      <c r="P505" s="14">
        <v>3160</v>
      </c>
      <c r="Q505">
        <v>2.7</v>
      </c>
      <c r="R505">
        <v>2</v>
      </c>
      <c r="S505">
        <v>94.3</v>
      </c>
      <c r="T505">
        <v>1</v>
      </c>
      <c r="U505">
        <v>7.5</v>
      </c>
      <c r="V505">
        <v>4.8</v>
      </c>
      <c r="W505">
        <v>0.86599999999999999</v>
      </c>
      <c r="X505">
        <v>1</v>
      </c>
      <c r="Y505">
        <v>10</v>
      </c>
      <c r="Z505">
        <v>75</v>
      </c>
      <c r="AF505">
        <v>7.5</v>
      </c>
      <c r="AG505">
        <v>75</v>
      </c>
    </row>
    <row r="506" spans="1:35" x14ac:dyDescent="0.25">
      <c r="M506">
        <v>259429</v>
      </c>
      <c r="N506">
        <v>607435</v>
      </c>
      <c r="O506" s="14">
        <v>3160</v>
      </c>
      <c r="P506" s="14">
        <v>3170</v>
      </c>
      <c r="Q506">
        <v>1.2</v>
      </c>
      <c r="R506">
        <v>2</v>
      </c>
      <c r="S506">
        <v>96</v>
      </c>
      <c r="T506">
        <v>0.8</v>
      </c>
      <c r="U506">
        <v>3.1</v>
      </c>
      <c r="V506">
        <v>4.8</v>
      </c>
      <c r="W506">
        <v>0</v>
      </c>
      <c r="X506">
        <v>1</v>
      </c>
      <c r="Y506">
        <v>10</v>
      </c>
      <c r="Z506">
        <v>31</v>
      </c>
      <c r="AF506">
        <v>3.1</v>
      </c>
      <c r="AG506">
        <v>31</v>
      </c>
    </row>
    <row r="507" spans="1:35" x14ac:dyDescent="0.25">
      <c r="M507">
        <v>259430</v>
      </c>
      <c r="N507">
        <v>607436</v>
      </c>
      <c r="O507" s="14">
        <v>3170</v>
      </c>
      <c r="P507" s="14">
        <v>3180</v>
      </c>
      <c r="Q507">
        <v>1.7</v>
      </c>
      <c r="R507">
        <v>1.5</v>
      </c>
      <c r="S507">
        <v>95.9</v>
      </c>
      <c r="T507">
        <v>0.9</v>
      </c>
      <c r="U507">
        <v>4.3</v>
      </c>
      <c r="V507">
        <v>3.6</v>
      </c>
      <c r="W507">
        <v>0</v>
      </c>
      <c r="X507">
        <v>1</v>
      </c>
      <c r="Y507">
        <v>10</v>
      </c>
      <c r="Z507">
        <v>43</v>
      </c>
      <c r="AF507">
        <v>4.3</v>
      </c>
      <c r="AG507">
        <v>43</v>
      </c>
    </row>
    <row r="508" spans="1:35" x14ac:dyDescent="0.25">
      <c r="M508">
        <v>259431</v>
      </c>
      <c r="N508">
        <v>607437</v>
      </c>
      <c r="O508" s="14">
        <v>3180</v>
      </c>
      <c r="P508" s="14">
        <v>3190</v>
      </c>
      <c r="Q508">
        <v>2.5</v>
      </c>
      <c r="R508">
        <v>1.6</v>
      </c>
      <c r="S508">
        <v>95</v>
      </c>
      <c r="T508">
        <v>0.9</v>
      </c>
      <c r="U508">
        <v>6.9</v>
      </c>
      <c r="V508">
        <v>3.8</v>
      </c>
      <c r="W508">
        <v>0.87</v>
      </c>
      <c r="X508">
        <v>1</v>
      </c>
      <c r="Y508">
        <v>10</v>
      </c>
      <c r="Z508">
        <v>69</v>
      </c>
      <c r="AF508">
        <v>6.9</v>
      </c>
      <c r="AG508">
        <v>69</v>
      </c>
    </row>
    <row r="509" spans="1:35" x14ac:dyDescent="0.25">
      <c r="M509">
        <v>259432</v>
      </c>
      <c r="N509">
        <v>607438</v>
      </c>
      <c r="O509" s="14">
        <v>3190</v>
      </c>
      <c r="P509" s="14">
        <v>3200</v>
      </c>
      <c r="Q509">
        <v>2.4</v>
      </c>
      <c r="R509">
        <v>1.7</v>
      </c>
      <c r="S509">
        <v>94.9</v>
      </c>
      <c r="T509">
        <v>1</v>
      </c>
      <c r="U509">
        <v>6.6</v>
      </c>
      <c r="V509">
        <v>4.0999999999999996</v>
      </c>
      <c r="W509">
        <v>0.871</v>
      </c>
      <c r="X509">
        <v>1</v>
      </c>
      <c r="Y509">
        <v>10</v>
      </c>
      <c r="Z509">
        <v>66</v>
      </c>
      <c r="AF509">
        <v>6.6</v>
      </c>
      <c r="AG509">
        <v>66</v>
      </c>
    </row>
    <row r="510" spans="1:35" x14ac:dyDescent="0.25">
      <c r="AG510">
        <f>SUM(AG503:AG509)</f>
        <v>448</v>
      </c>
    </row>
    <row r="512" spans="1:35" x14ac:dyDescent="0.25">
      <c r="AF512">
        <v>5.8</v>
      </c>
      <c r="AG512">
        <v>58</v>
      </c>
      <c r="AH512" s="12">
        <f>AG518/60</f>
        <v>6.3166666666666664</v>
      </c>
    </row>
    <row r="513" spans="1:34" s="29" customFormat="1" x14ac:dyDescent="0.25">
      <c r="A513" s="47" t="s">
        <v>181</v>
      </c>
      <c r="B513" s="47" t="s">
        <v>182</v>
      </c>
      <c r="C513" s="47" t="s">
        <v>183</v>
      </c>
      <c r="E513" s="47"/>
      <c r="F513" s="47" t="s">
        <v>161</v>
      </c>
      <c r="G513" s="47" t="s">
        <v>136</v>
      </c>
      <c r="H513" s="29">
        <v>12</v>
      </c>
      <c r="I513" s="47" t="s">
        <v>184</v>
      </c>
      <c r="J513" s="48">
        <v>2540</v>
      </c>
      <c r="K513" s="48">
        <v>2998</v>
      </c>
      <c r="L513" s="29">
        <v>3050</v>
      </c>
      <c r="M513" s="29">
        <v>259974</v>
      </c>
      <c r="N513" s="29">
        <v>753595</v>
      </c>
      <c r="O513" s="41">
        <v>2990</v>
      </c>
      <c r="P513" s="41">
        <v>3000</v>
      </c>
      <c r="Q513" s="29">
        <v>2.2000000000000002</v>
      </c>
      <c r="R513" s="29">
        <v>3.4</v>
      </c>
      <c r="S513" s="29">
        <v>92.5</v>
      </c>
      <c r="T513" s="29">
        <v>1.9</v>
      </c>
      <c r="U513" s="29">
        <v>5.8</v>
      </c>
      <c r="V513" s="29">
        <v>8.1</v>
      </c>
      <c r="W513" s="29">
        <v>0.90600000000000003</v>
      </c>
      <c r="X513" s="29">
        <v>1</v>
      </c>
      <c r="Y513" s="29">
        <v>10</v>
      </c>
      <c r="Z513" s="29">
        <v>58</v>
      </c>
      <c r="AF513" s="29">
        <v>11.4</v>
      </c>
      <c r="AG513" s="29">
        <v>114</v>
      </c>
    </row>
    <row r="514" spans="1:34" x14ac:dyDescent="0.25">
      <c r="L514" t="s">
        <v>185</v>
      </c>
      <c r="M514">
        <v>259975</v>
      </c>
      <c r="N514">
        <v>753596</v>
      </c>
      <c r="O514" s="14">
        <v>3000</v>
      </c>
      <c r="P514" s="14">
        <v>3010</v>
      </c>
      <c r="Q514">
        <v>4.4000000000000004</v>
      </c>
      <c r="R514">
        <v>1.6</v>
      </c>
      <c r="S514">
        <v>92.4</v>
      </c>
      <c r="T514">
        <v>1.6</v>
      </c>
      <c r="U514">
        <v>11.4</v>
      </c>
      <c r="V514">
        <v>3.8</v>
      </c>
      <c r="W514">
        <v>0</v>
      </c>
      <c r="X514">
        <v>1</v>
      </c>
      <c r="Y514">
        <v>10</v>
      </c>
      <c r="Z514">
        <v>114</v>
      </c>
      <c r="AF514">
        <v>3.5</v>
      </c>
      <c r="AG514">
        <v>35</v>
      </c>
    </row>
    <row r="515" spans="1:34" x14ac:dyDescent="0.25">
      <c r="M515">
        <v>259976</v>
      </c>
      <c r="N515">
        <v>753597</v>
      </c>
      <c r="O515" s="14">
        <v>3010</v>
      </c>
      <c r="P515" s="14">
        <v>3020</v>
      </c>
      <c r="Q515">
        <v>1.3</v>
      </c>
      <c r="R515">
        <v>2</v>
      </c>
      <c r="S515">
        <v>95.3</v>
      </c>
      <c r="T515">
        <v>1.4</v>
      </c>
      <c r="U515">
        <v>3.5</v>
      </c>
      <c r="V515">
        <v>4.8</v>
      </c>
      <c r="W515">
        <v>0</v>
      </c>
      <c r="X515">
        <v>1</v>
      </c>
      <c r="Y515">
        <v>10</v>
      </c>
      <c r="Z515">
        <v>35</v>
      </c>
      <c r="AF515">
        <v>8.6</v>
      </c>
      <c r="AG515">
        <v>86</v>
      </c>
    </row>
    <row r="516" spans="1:34" x14ac:dyDescent="0.25">
      <c r="M516">
        <v>259977</v>
      </c>
      <c r="N516">
        <v>753598</v>
      </c>
      <c r="O516" s="14">
        <v>3020</v>
      </c>
      <c r="P516" s="14">
        <v>3030</v>
      </c>
      <c r="Q516">
        <v>3.3</v>
      </c>
      <c r="R516">
        <v>2.4</v>
      </c>
      <c r="S516">
        <v>92.5</v>
      </c>
      <c r="T516">
        <v>1.8</v>
      </c>
      <c r="U516">
        <v>8.6</v>
      </c>
      <c r="V516">
        <v>5.8</v>
      </c>
      <c r="W516">
        <v>0</v>
      </c>
      <c r="X516">
        <v>1</v>
      </c>
      <c r="Y516">
        <v>10</v>
      </c>
      <c r="Z516">
        <v>86</v>
      </c>
      <c r="AF516">
        <v>5</v>
      </c>
      <c r="AG516">
        <v>50</v>
      </c>
    </row>
    <row r="517" spans="1:34" x14ac:dyDescent="0.25">
      <c r="M517">
        <v>259978</v>
      </c>
      <c r="N517">
        <v>753599</v>
      </c>
      <c r="O517" s="14">
        <v>3030</v>
      </c>
      <c r="P517" s="14">
        <v>3040</v>
      </c>
      <c r="Q517">
        <v>1.9</v>
      </c>
      <c r="R517">
        <v>2.4</v>
      </c>
      <c r="S517">
        <v>94.2</v>
      </c>
      <c r="T517">
        <v>1.5</v>
      </c>
      <c r="U517">
        <v>5</v>
      </c>
      <c r="V517">
        <v>5.8</v>
      </c>
      <c r="W517">
        <v>0</v>
      </c>
      <c r="X517">
        <v>1</v>
      </c>
      <c r="Y517">
        <v>10</v>
      </c>
      <c r="Z517">
        <v>50</v>
      </c>
      <c r="AF517">
        <v>3.6</v>
      </c>
      <c r="AG517">
        <v>36</v>
      </c>
    </row>
    <row r="518" spans="1:34" x14ac:dyDescent="0.25">
      <c r="M518">
        <v>259979</v>
      </c>
      <c r="N518">
        <v>753600</v>
      </c>
      <c r="O518" s="14">
        <v>3040</v>
      </c>
      <c r="P518" s="14">
        <v>3050</v>
      </c>
      <c r="Q518">
        <v>1.4</v>
      </c>
      <c r="R518">
        <v>2</v>
      </c>
      <c r="S518">
        <v>95.8</v>
      </c>
      <c r="T518">
        <v>0.8</v>
      </c>
      <c r="U518">
        <v>3.6</v>
      </c>
      <c r="V518">
        <v>4.8</v>
      </c>
      <c r="W518">
        <v>0</v>
      </c>
      <c r="X518">
        <v>1</v>
      </c>
      <c r="Y518">
        <v>10</v>
      </c>
      <c r="Z518">
        <v>36</v>
      </c>
      <c r="AG518">
        <f>SUM(AG512:AG517)</f>
        <v>379</v>
      </c>
    </row>
    <row r="522" spans="1:34" s="29" customFormat="1" x14ac:dyDescent="0.25">
      <c r="A522" s="47" t="s">
        <v>186</v>
      </c>
      <c r="B522" s="47" t="s">
        <v>187</v>
      </c>
      <c r="C522" s="47" t="s">
        <v>188</v>
      </c>
      <c r="E522" s="50"/>
      <c r="F522" s="47" t="s">
        <v>189</v>
      </c>
      <c r="G522" s="47" t="s">
        <v>144</v>
      </c>
      <c r="H522" s="29">
        <v>8</v>
      </c>
      <c r="I522" s="47" t="s">
        <v>13</v>
      </c>
      <c r="J522" s="48">
        <v>2945</v>
      </c>
      <c r="K522" s="48">
        <v>3270</v>
      </c>
      <c r="L522" s="29">
        <v>3322</v>
      </c>
      <c r="M522" s="29">
        <v>262524</v>
      </c>
      <c r="N522" s="29">
        <v>583268</v>
      </c>
      <c r="O522" s="41">
        <v>3268</v>
      </c>
      <c r="P522" s="41">
        <v>3272</v>
      </c>
      <c r="Q522" s="29">
        <v>0</v>
      </c>
      <c r="R522" s="29">
        <v>0</v>
      </c>
      <c r="S522" s="29">
        <v>0</v>
      </c>
      <c r="T522" s="29">
        <v>0</v>
      </c>
      <c r="U522" s="29">
        <v>3</v>
      </c>
      <c r="V522" s="29">
        <v>0</v>
      </c>
      <c r="W522" s="29">
        <v>0</v>
      </c>
      <c r="X522" s="29">
        <v>0</v>
      </c>
      <c r="Y522" s="29">
        <v>4</v>
      </c>
      <c r="Z522" s="29">
        <v>12</v>
      </c>
      <c r="AF522" s="29">
        <v>3</v>
      </c>
      <c r="AG522" s="29">
        <v>12</v>
      </c>
      <c r="AH522" s="51">
        <f>AG534/62</f>
        <v>1.0161290322580645</v>
      </c>
    </row>
    <row r="523" spans="1:34" x14ac:dyDescent="0.25">
      <c r="L523" t="s">
        <v>185</v>
      </c>
      <c r="M523">
        <v>262525</v>
      </c>
      <c r="N523">
        <v>583272</v>
      </c>
      <c r="O523" s="14">
        <v>3272</v>
      </c>
      <c r="P523" s="14">
        <v>3274</v>
      </c>
      <c r="Q523">
        <v>0</v>
      </c>
      <c r="R523">
        <v>0</v>
      </c>
      <c r="S523">
        <v>0</v>
      </c>
      <c r="T523">
        <v>0</v>
      </c>
      <c r="U523">
        <v>2</v>
      </c>
      <c r="V523">
        <v>0</v>
      </c>
      <c r="W523">
        <v>0</v>
      </c>
      <c r="X523">
        <v>0</v>
      </c>
      <c r="Y523">
        <v>2</v>
      </c>
      <c r="Z523">
        <v>4</v>
      </c>
      <c r="AF523">
        <v>2</v>
      </c>
      <c r="AG523">
        <v>4</v>
      </c>
    </row>
    <row r="524" spans="1:34" x14ac:dyDescent="0.25">
      <c r="M524">
        <v>262526</v>
      </c>
      <c r="N524">
        <v>583274</v>
      </c>
      <c r="O524" s="14">
        <v>3274</v>
      </c>
      <c r="P524" s="14">
        <v>3280</v>
      </c>
      <c r="Q524">
        <v>0</v>
      </c>
      <c r="R524">
        <v>0</v>
      </c>
      <c r="S524">
        <v>0</v>
      </c>
      <c r="T524">
        <v>0</v>
      </c>
      <c r="U524">
        <v>0.5</v>
      </c>
      <c r="V524">
        <v>0</v>
      </c>
      <c r="W524">
        <v>0</v>
      </c>
      <c r="X524">
        <v>0</v>
      </c>
      <c r="Y524">
        <v>6</v>
      </c>
      <c r="Z524">
        <v>3</v>
      </c>
      <c r="AF524">
        <v>0.5</v>
      </c>
      <c r="AG524">
        <v>3</v>
      </c>
    </row>
    <row r="525" spans="1:34" x14ac:dyDescent="0.25">
      <c r="M525">
        <v>262527</v>
      </c>
      <c r="N525">
        <v>583280</v>
      </c>
      <c r="O525" s="14">
        <v>3280</v>
      </c>
      <c r="P525" s="14">
        <v>3282</v>
      </c>
      <c r="Q525">
        <v>0</v>
      </c>
      <c r="R525">
        <v>0</v>
      </c>
      <c r="S525">
        <v>0</v>
      </c>
      <c r="T525">
        <v>0</v>
      </c>
      <c r="U525">
        <v>3</v>
      </c>
      <c r="V525">
        <v>0</v>
      </c>
      <c r="W525">
        <v>0</v>
      </c>
      <c r="X525">
        <v>0</v>
      </c>
      <c r="Y525">
        <v>2</v>
      </c>
      <c r="Z525">
        <v>6</v>
      </c>
      <c r="AF525">
        <v>3</v>
      </c>
      <c r="AG525">
        <v>6</v>
      </c>
    </row>
    <row r="526" spans="1:34" x14ac:dyDescent="0.25">
      <c r="M526">
        <v>262528</v>
      </c>
      <c r="N526">
        <v>583282</v>
      </c>
      <c r="O526" s="14">
        <v>3282</v>
      </c>
      <c r="P526" s="14">
        <v>3284</v>
      </c>
      <c r="Q526">
        <v>0</v>
      </c>
      <c r="R526">
        <v>0</v>
      </c>
      <c r="S526">
        <v>0</v>
      </c>
      <c r="T526">
        <v>0</v>
      </c>
      <c r="U526">
        <v>2</v>
      </c>
      <c r="V526">
        <v>0</v>
      </c>
      <c r="W526">
        <v>0</v>
      </c>
      <c r="X526">
        <v>0</v>
      </c>
      <c r="Y526">
        <v>2</v>
      </c>
      <c r="Z526">
        <v>4</v>
      </c>
      <c r="AF526">
        <v>2</v>
      </c>
      <c r="AG526">
        <v>4</v>
      </c>
    </row>
    <row r="527" spans="1:34" x14ac:dyDescent="0.25">
      <c r="M527">
        <v>262529</v>
      </c>
      <c r="N527">
        <v>583284</v>
      </c>
      <c r="O527" s="14">
        <v>3284</v>
      </c>
      <c r="P527" s="14">
        <v>3288</v>
      </c>
      <c r="Q527">
        <v>0</v>
      </c>
      <c r="R527">
        <v>0</v>
      </c>
      <c r="S527">
        <v>0</v>
      </c>
      <c r="T527">
        <v>0</v>
      </c>
      <c r="U527">
        <v>0</v>
      </c>
      <c r="V527">
        <v>0</v>
      </c>
      <c r="W527">
        <v>0</v>
      </c>
      <c r="X527">
        <v>0</v>
      </c>
      <c r="Y527">
        <v>4</v>
      </c>
      <c r="Z527">
        <v>0</v>
      </c>
      <c r="AF527">
        <v>0</v>
      </c>
      <c r="AG527">
        <v>0</v>
      </c>
    </row>
    <row r="528" spans="1:34" x14ac:dyDescent="0.25">
      <c r="M528">
        <v>262530</v>
      </c>
      <c r="N528">
        <v>583288</v>
      </c>
      <c r="O528" s="14">
        <v>3288</v>
      </c>
      <c r="P528" s="14">
        <v>3292</v>
      </c>
      <c r="Q528">
        <v>0</v>
      </c>
      <c r="R528">
        <v>0</v>
      </c>
      <c r="S528">
        <v>0</v>
      </c>
      <c r="T528">
        <v>0</v>
      </c>
      <c r="U528">
        <v>2</v>
      </c>
      <c r="V528">
        <v>0</v>
      </c>
      <c r="W528">
        <v>0</v>
      </c>
      <c r="X528">
        <v>0</v>
      </c>
      <c r="Y528">
        <v>4</v>
      </c>
      <c r="Z528">
        <v>8</v>
      </c>
      <c r="AF528">
        <v>2</v>
      </c>
      <c r="AG528">
        <v>8</v>
      </c>
    </row>
    <row r="529" spans="1:34" x14ac:dyDescent="0.25">
      <c r="M529">
        <v>262531</v>
      </c>
      <c r="N529">
        <v>583292</v>
      </c>
      <c r="O529" s="14">
        <v>3292</v>
      </c>
      <c r="P529" s="14">
        <v>3294</v>
      </c>
      <c r="Q529">
        <v>0</v>
      </c>
      <c r="R529">
        <v>0</v>
      </c>
      <c r="S529">
        <v>0</v>
      </c>
      <c r="T529">
        <v>0</v>
      </c>
      <c r="U529">
        <v>0.5</v>
      </c>
      <c r="V529">
        <v>0</v>
      </c>
      <c r="W529">
        <v>0</v>
      </c>
      <c r="X529">
        <v>0</v>
      </c>
      <c r="Y529">
        <v>2</v>
      </c>
      <c r="Z529">
        <v>1</v>
      </c>
      <c r="AF529">
        <v>0.5</v>
      </c>
      <c r="AG529">
        <v>1</v>
      </c>
    </row>
    <row r="530" spans="1:34" x14ac:dyDescent="0.25">
      <c r="M530">
        <v>262532</v>
      </c>
      <c r="N530">
        <v>583294</v>
      </c>
      <c r="O530" s="14">
        <v>3294</v>
      </c>
      <c r="P530" s="14">
        <v>3308</v>
      </c>
      <c r="Q530">
        <v>0</v>
      </c>
      <c r="R530">
        <v>0</v>
      </c>
      <c r="S530">
        <v>0</v>
      </c>
      <c r="T530">
        <v>0</v>
      </c>
      <c r="U530">
        <v>0</v>
      </c>
      <c r="V530">
        <v>0</v>
      </c>
      <c r="W530">
        <v>0</v>
      </c>
      <c r="X530">
        <v>0</v>
      </c>
      <c r="Y530">
        <v>14</v>
      </c>
      <c r="Z530">
        <v>0</v>
      </c>
      <c r="AF530">
        <v>0</v>
      </c>
      <c r="AG530">
        <v>0</v>
      </c>
    </row>
    <row r="531" spans="1:34" x14ac:dyDescent="0.25">
      <c r="M531">
        <v>262533</v>
      </c>
      <c r="N531">
        <v>583308</v>
      </c>
      <c r="O531" s="14">
        <v>3308</v>
      </c>
      <c r="P531" s="14">
        <v>3310</v>
      </c>
      <c r="Q531">
        <v>0</v>
      </c>
      <c r="R531">
        <v>0</v>
      </c>
      <c r="S531">
        <v>0</v>
      </c>
      <c r="T531">
        <v>0</v>
      </c>
      <c r="U531">
        <v>0.5</v>
      </c>
      <c r="V531">
        <v>0</v>
      </c>
      <c r="W531">
        <v>0</v>
      </c>
      <c r="X531">
        <v>0</v>
      </c>
      <c r="Y531">
        <v>2</v>
      </c>
      <c r="Z531">
        <v>1</v>
      </c>
      <c r="AF531">
        <v>0.5</v>
      </c>
      <c r="AG531">
        <v>1</v>
      </c>
    </row>
    <row r="532" spans="1:34" x14ac:dyDescent="0.25">
      <c r="M532">
        <v>262534</v>
      </c>
      <c r="N532">
        <v>583310</v>
      </c>
      <c r="O532" s="14">
        <v>3310</v>
      </c>
      <c r="P532" s="14">
        <v>3318</v>
      </c>
      <c r="Q532">
        <v>0</v>
      </c>
      <c r="R532">
        <v>0</v>
      </c>
      <c r="S532">
        <v>0</v>
      </c>
      <c r="T532">
        <v>0</v>
      </c>
      <c r="U532">
        <v>0</v>
      </c>
      <c r="V532">
        <v>0</v>
      </c>
      <c r="W532">
        <v>0</v>
      </c>
      <c r="X532">
        <v>0</v>
      </c>
      <c r="Y532">
        <v>8</v>
      </c>
      <c r="Z532">
        <v>0</v>
      </c>
      <c r="AF532">
        <v>0</v>
      </c>
      <c r="AG532">
        <v>0</v>
      </c>
    </row>
    <row r="533" spans="1:34" x14ac:dyDescent="0.25">
      <c r="M533">
        <v>262535</v>
      </c>
      <c r="N533">
        <v>583318</v>
      </c>
      <c r="O533" s="14">
        <v>3318</v>
      </c>
      <c r="P533" s="14">
        <v>3330</v>
      </c>
      <c r="Q533">
        <v>0</v>
      </c>
      <c r="R533">
        <v>0</v>
      </c>
      <c r="S533">
        <v>0</v>
      </c>
      <c r="T533">
        <v>0</v>
      </c>
      <c r="U533">
        <v>2</v>
      </c>
      <c r="V533">
        <v>0</v>
      </c>
      <c r="W533">
        <v>0</v>
      </c>
      <c r="X533">
        <v>0</v>
      </c>
      <c r="Y533">
        <v>12</v>
      </c>
      <c r="Z533">
        <v>24</v>
      </c>
      <c r="AF533">
        <v>2</v>
      </c>
      <c r="AG533">
        <v>24</v>
      </c>
    </row>
    <row r="534" spans="1:34" x14ac:dyDescent="0.25">
      <c r="AG534">
        <f>SUM(AG522:AG533)</f>
        <v>63</v>
      </c>
    </row>
    <row r="537" spans="1:34" s="29" customFormat="1" x14ac:dyDescent="0.25">
      <c r="A537" s="47" t="s">
        <v>190</v>
      </c>
      <c r="B537" s="47" t="s">
        <v>191</v>
      </c>
      <c r="C537" s="47" t="s">
        <v>192</v>
      </c>
      <c r="E537" s="47"/>
      <c r="F537" s="47" t="s">
        <v>135</v>
      </c>
      <c r="G537" s="47" t="s">
        <v>144</v>
      </c>
      <c r="H537" s="47">
        <v>33</v>
      </c>
      <c r="I537" s="47" t="s">
        <v>7</v>
      </c>
      <c r="J537" s="48">
        <v>2227</v>
      </c>
      <c r="K537" s="48">
        <v>2692</v>
      </c>
      <c r="L537" s="49">
        <v>2752</v>
      </c>
      <c r="M537" s="29">
        <v>264832</v>
      </c>
      <c r="N537" s="29">
        <v>62154</v>
      </c>
      <c r="O537" s="41">
        <v>2690</v>
      </c>
      <c r="P537" s="41">
        <v>2700</v>
      </c>
      <c r="Q537" s="29">
        <v>1.8</v>
      </c>
      <c r="R537" s="29">
        <v>1.6</v>
      </c>
      <c r="S537" s="29">
        <v>95.4</v>
      </c>
      <c r="T537" s="29">
        <v>1.2</v>
      </c>
      <c r="U537" s="29">
        <v>4.7</v>
      </c>
      <c r="V537" s="29">
        <v>4</v>
      </c>
      <c r="W537" s="29">
        <v>0</v>
      </c>
      <c r="X537" s="29">
        <v>1</v>
      </c>
      <c r="Y537" s="29">
        <v>10</v>
      </c>
      <c r="Z537" s="29">
        <v>47</v>
      </c>
      <c r="AF537" s="29">
        <v>4.7</v>
      </c>
      <c r="AG537" s="29">
        <v>47</v>
      </c>
      <c r="AH537" s="51">
        <f>AG545/110</f>
        <v>4.5454545454545459</v>
      </c>
    </row>
    <row r="538" spans="1:34" x14ac:dyDescent="0.25">
      <c r="L538" t="s">
        <v>179</v>
      </c>
      <c r="M538">
        <v>264833</v>
      </c>
      <c r="N538">
        <v>62155</v>
      </c>
      <c r="O538" s="14">
        <v>2700</v>
      </c>
      <c r="P538" s="14">
        <v>2710</v>
      </c>
      <c r="Q538">
        <v>3.1</v>
      </c>
      <c r="R538">
        <v>1.4</v>
      </c>
      <c r="S538">
        <v>94.5</v>
      </c>
      <c r="T538">
        <v>1</v>
      </c>
      <c r="U538">
        <v>8.1999999999999993</v>
      </c>
      <c r="V538">
        <v>3.4</v>
      </c>
      <c r="W538">
        <v>0</v>
      </c>
      <c r="X538">
        <v>1</v>
      </c>
      <c r="Y538">
        <v>10</v>
      </c>
      <c r="Z538">
        <v>82</v>
      </c>
      <c r="AF538">
        <v>8.1999999999999993</v>
      </c>
      <c r="AG538">
        <v>82</v>
      </c>
    </row>
    <row r="539" spans="1:34" x14ac:dyDescent="0.25">
      <c r="M539">
        <v>264834</v>
      </c>
      <c r="N539">
        <v>62156</v>
      </c>
      <c r="O539" s="14">
        <v>2710</v>
      </c>
      <c r="P539" s="14">
        <v>2720</v>
      </c>
      <c r="Q539">
        <v>2.5</v>
      </c>
      <c r="R539">
        <v>1.6</v>
      </c>
      <c r="S539">
        <v>94.9</v>
      </c>
      <c r="T539">
        <v>1</v>
      </c>
      <c r="U539">
        <v>6.5</v>
      </c>
      <c r="V539">
        <v>3.7</v>
      </c>
      <c r="W539">
        <v>0</v>
      </c>
      <c r="X539">
        <v>1</v>
      </c>
      <c r="Y539">
        <v>10</v>
      </c>
      <c r="Z539">
        <v>65</v>
      </c>
      <c r="AF539">
        <v>6.5</v>
      </c>
      <c r="AG539">
        <v>65</v>
      </c>
    </row>
    <row r="540" spans="1:34" x14ac:dyDescent="0.25">
      <c r="M540">
        <v>264835</v>
      </c>
      <c r="N540">
        <v>62157</v>
      </c>
      <c r="O540" s="14">
        <v>2720</v>
      </c>
      <c r="P540" s="14">
        <v>2730</v>
      </c>
      <c r="Q540">
        <v>1.9</v>
      </c>
      <c r="R540">
        <v>1.5</v>
      </c>
      <c r="S540">
        <v>95.8</v>
      </c>
      <c r="T540">
        <v>0.8</v>
      </c>
      <c r="U540">
        <v>5.0999999999999996</v>
      </c>
      <c r="V540">
        <v>3.6</v>
      </c>
      <c r="W540">
        <v>0</v>
      </c>
      <c r="X540">
        <v>1</v>
      </c>
      <c r="Y540">
        <v>10</v>
      </c>
      <c r="Z540">
        <v>51</v>
      </c>
      <c r="AF540">
        <v>5.0999999999999996</v>
      </c>
      <c r="AG540">
        <v>51</v>
      </c>
    </row>
    <row r="541" spans="1:34" x14ac:dyDescent="0.25">
      <c r="M541">
        <v>264836</v>
      </c>
      <c r="N541">
        <v>62158</v>
      </c>
      <c r="O541" s="14">
        <v>2730</v>
      </c>
      <c r="P541" s="14">
        <v>2770</v>
      </c>
      <c r="Q541">
        <v>0</v>
      </c>
      <c r="R541">
        <v>0</v>
      </c>
      <c r="S541">
        <v>0</v>
      </c>
      <c r="T541">
        <v>0</v>
      </c>
      <c r="U541">
        <v>2</v>
      </c>
      <c r="V541">
        <v>0</v>
      </c>
      <c r="W541">
        <v>0</v>
      </c>
      <c r="X541">
        <v>0</v>
      </c>
      <c r="Y541">
        <v>40</v>
      </c>
      <c r="Z541">
        <v>80</v>
      </c>
      <c r="AF541">
        <v>2</v>
      </c>
      <c r="AG541">
        <v>80</v>
      </c>
    </row>
    <row r="542" spans="1:34" x14ac:dyDescent="0.25">
      <c r="M542">
        <v>264837</v>
      </c>
      <c r="N542">
        <v>62162</v>
      </c>
      <c r="O542" s="14">
        <v>2770</v>
      </c>
      <c r="P542" s="14">
        <v>2780</v>
      </c>
      <c r="Q542">
        <v>2.5</v>
      </c>
      <c r="R542">
        <v>1.4</v>
      </c>
      <c r="S542">
        <v>95.2</v>
      </c>
      <c r="T542">
        <v>0.9</v>
      </c>
      <c r="U542">
        <v>6.4</v>
      </c>
      <c r="V542">
        <v>3.4</v>
      </c>
      <c r="W542">
        <v>0</v>
      </c>
      <c r="X542">
        <v>1</v>
      </c>
      <c r="Y542">
        <v>10</v>
      </c>
      <c r="Z542">
        <v>64</v>
      </c>
      <c r="AF542">
        <v>6.4</v>
      </c>
      <c r="AG542">
        <v>64</v>
      </c>
    </row>
    <row r="543" spans="1:34" x14ac:dyDescent="0.25">
      <c r="M543">
        <v>264838</v>
      </c>
      <c r="N543">
        <v>62163</v>
      </c>
      <c r="O543" s="14">
        <v>2780</v>
      </c>
      <c r="P543" s="14">
        <v>2790</v>
      </c>
      <c r="Q543">
        <v>2.4</v>
      </c>
      <c r="R543">
        <v>1.3</v>
      </c>
      <c r="S543">
        <v>95.7</v>
      </c>
      <c r="T543">
        <v>0.6</v>
      </c>
      <c r="U543">
        <v>6.3</v>
      </c>
      <c r="V543">
        <v>3.1</v>
      </c>
      <c r="W543">
        <v>0</v>
      </c>
      <c r="X543">
        <v>1</v>
      </c>
      <c r="Y543">
        <v>10</v>
      </c>
      <c r="Z543">
        <v>63</v>
      </c>
      <c r="AF543">
        <v>6.3</v>
      </c>
      <c r="AG543">
        <v>63</v>
      </c>
    </row>
    <row r="544" spans="1:34" x14ac:dyDescent="0.25">
      <c r="M544">
        <v>264839</v>
      </c>
      <c r="N544">
        <v>62164</v>
      </c>
      <c r="O544" s="14">
        <v>2790</v>
      </c>
      <c r="P544" s="14">
        <v>2800</v>
      </c>
      <c r="Q544">
        <v>1.8</v>
      </c>
      <c r="R544">
        <v>1.5</v>
      </c>
      <c r="S544">
        <v>95.9</v>
      </c>
      <c r="T544">
        <v>0.8</v>
      </c>
      <c r="U544">
        <v>4.8</v>
      </c>
      <c r="V544">
        <v>3.6</v>
      </c>
      <c r="W544">
        <v>0</v>
      </c>
      <c r="X544">
        <v>1</v>
      </c>
      <c r="Y544">
        <v>10</v>
      </c>
      <c r="Z544">
        <v>48</v>
      </c>
      <c r="AF544">
        <v>4.8</v>
      </c>
      <c r="AG544">
        <v>48</v>
      </c>
    </row>
    <row r="545" spans="33:33" x14ac:dyDescent="0.25">
      <c r="AG545">
        <f>SUM(AG537:AG544)</f>
        <v>500</v>
      </c>
    </row>
  </sheetData>
  <sortState ref="M3:M27">
    <sortCondition ref="M3"/>
  </sortState>
  <mergeCells count="2">
    <mergeCell ref="A1:XFD1"/>
    <mergeCell ref="A2:XFD2"/>
  </mergeCells>
  <conditionalFormatting sqref="J434:K434">
    <cfRule type="cellIs" dxfId="11" priority="12" stopIfTrue="1" operator="equal">
      <formula>0</formula>
    </cfRule>
  </conditionalFormatting>
  <conditionalFormatting sqref="J441:K441">
    <cfRule type="cellIs" dxfId="10" priority="11" stopIfTrue="1" operator="equal">
      <formula>0</formula>
    </cfRule>
  </conditionalFormatting>
  <conditionalFormatting sqref="J447:K447">
    <cfRule type="cellIs" dxfId="9" priority="10" stopIfTrue="1" operator="equal">
      <formula>0</formula>
    </cfRule>
  </conditionalFormatting>
  <conditionalFormatting sqref="J455:K455">
    <cfRule type="cellIs" dxfId="8" priority="9" stopIfTrue="1" operator="equal">
      <formula>0</formula>
    </cfRule>
  </conditionalFormatting>
  <conditionalFormatting sqref="J464:K464">
    <cfRule type="cellIs" dxfId="7" priority="8" stopIfTrue="1" operator="equal">
      <formula>0</formula>
    </cfRule>
  </conditionalFormatting>
  <conditionalFormatting sqref="J472:K472">
    <cfRule type="cellIs" dxfId="6" priority="7" stopIfTrue="1" operator="equal">
      <formula>0</formula>
    </cfRule>
  </conditionalFormatting>
  <conditionalFormatting sqref="J487:K487">
    <cfRule type="cellIs" dxfId="5" priority="6" stopIfTrue="1" operator="equal">
      <formula>0</formula>
    </cfRule>
  </conditionalFormatting>
  <conditionalFormatting sqref="J495:K495">
    <cfRule type="cellIs" dxfId="4" priority="5" stopIfTrue="1" operator="equal">
      <formula>0</formula>
    </cfRule>
  </conditionalFormatting>
  <conditionalFormatting sqref="J503:K503">
    <cfRule type="cellIs" dxfId="3" priority="4" stopIfTrue="1" operator="equal">
      <formula>0</formula>
    </cfRule>
  </conditionalFormatting>
  <conditionalFormatting sqref="J513:K513">
    <cfRule type="cellIs" dxfId="2" priority="3" stopIfTrue="1" operator="equal">
      <formula>0</formula>
    </cfRule>
  </conditionalFormatting>
  <conditionalFormatting sqref="J522:K522">
    <cfRule type="cellIs" dxfId="1" priority="2" stopIfTrue="1" operator="equal">
      <formula>0</formula>
    </cfRule>
  </conditionalFormatting>
  <conditionalFormatting sqref="J537:K537">
    <cfRule type="cellIs" dxfId="0" priority="1" stopIfTrue="1" operator="equal">
      <formula>0</formula>
    </cfRule>
  </conditionalFormatting>
  <pageMargins left="0.7" right="0.7" top="0.75" bottom="0.75" header="0.3" footer="0.3"/>
  <pageSetup paperSize="3" scale="38" fitToHeight="6"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Ronald C.</dc:creator>
  <cp:lastModifiedBy>Binder, Lisa J.</cp:lastModifiedBy>
  <cp:lastPrinted>2015-09-01T18:37:50Z</cp:lastPrinted>
  <dcterms:created xsi:type="dcterms:W3CDTF">2014-10-16T19:48:02Z</dcterms:created>
  <dcterms:modified xsi:type="dcterms:W3CDTF">2016-04-28T12:38:59Z</dcterms:modified>
</cp:coreProperties>
</file>