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0" yWindow="1395" windowWidth="15450" windowHeight="5820"/>
  </bookViews>
  <sheets>
    <sheet name="Introduction" sheetId="6" r:id="rId1"/>
    <sheet name="Input_and_results" sheetId="25" r:id="rId2"/>
    <sheet name="Supplementary_data" sheetId="10" r:id="rId3"/>
    <sheet name="Read.me about intervals" sheetId="5" r:id="rId4"/>
  </sheets>
  <definedNames>
    <definedName name="_xlnm.Database">#REF!</definedName>
  </definedNames>
  <calcPr calcId="145621"/>
</workbook>
</file>

<file path=xl/calcChain.xml><?xml version="1.0" encoding="utf-8"?>
<calcChain xmlns="http://schemas.openxmlformats.org/spreadsheetml/2006/main">
  <c r="A12" i="25" l="1"/>
  <c r="A11" i="25" l="1"/>
  <c r="B40" i="10" l="1"/>
  <c r="N8" i="10" s="1"/>
  <c r="B39" i="10"/>
  <c r="B44" i="10" l="1"/>
  <c r="B16" i="25" s="1"/>
  <c r="B51" i="10"/>
  <c r="B23" i="25" s="1"/>
  <c r="B50" i="10"/>
  <c r="B22" i="25" s="1"/>
  <c r="B49" i="10"/>
  <c r="B21" i="25" s="1"/>
  <c r="B48" i="10"/>
  <c r="B20" i="25" s="1"/>
  <c r="B47" i="10"/>
  <c r="B19" i="25" s="1"/>
  <c r="B46" i="10"/>
  <c r="B18" i="25" s="1"/>
  <c r="B45" i="10"/>
  <c r="B17" i="25" s="1"/>
  <c r="M8" i="10"/>
  <c r="K12" i="10" s="1"/>
  <c r="K13" i="10"/>
  <c r="L24" i="10" l="1" a="1"/>
  <c r="N24" i="10" s="1"/>
  <c r="L17" i="10" a="1"/>
  <c r="L17" i="10" s="1"/>
  <c r="L18" i="10" a="1"/>
  <c r="L18" i="10" s="1"/>
  <c r="L19" i="10" a="1"/>
  <c r="M19" i="10" s="1"/>
  <c r="L23" i="10" a="1"/>
  <c r="M23" i="10" s="1"/>
  <c r="L22" i="10" a="1"/>
  <c r="M22" i="10" s="1"/>
  <c r="L21" i="10" a="1"/>
  <c r="L21" i="10" s="1"/>
  <c r="L20" i="10" a="1"/>
  <c r="M20" i="10" s="1"/>
  <c r="N17" i="10" l="1"/>
  <c r="M17" i="10"/>
  <c r="L19" i="10"/>
  <c r="N19" i="10"/>
  <c r="N18" i="10"/>
  <c r="M18" i="10"/>
  <c r="L24" i="10"/>
  <c r="M24" i="10"/>
  <c r="L22" i="10"/>
  <c r="L23" i="10"/>
  <c r="N22" i="10"/>
  <c r="N23" i="10"/>
  <c r="M21" i="10"/>
  <c r="N20" i="10"/>
  <c r="L20" i="10"/>
  <c r="N21" i="10"/>
  <c r="O17" i="10" l="1"/>
  <c r="P17" i="10" s="1"/>
  <c r="O18" i="10"/>
  <c r="P18" i="10" s="1"/>
  <c r="O19" i="10"/>
  <c r="P19" i="10" s="1"/>
  <c r="O24" i="10"/>
  <c r="P24" i="10" s="1"/>
  <c r="O22" i="10"/>
  <c r="P22" i="10" s="1"/>
  <c r="O23" i="10"/>
  <c r="P23" i="10" s="1"/>
  <c r="O21" i="10"/>
  <c r="P21" i="10" s="1"/>
  <c r="O20" i="10"/>
  <c r="P20" i="10" s="1"/>
  <c r="D48" i="10" l="1"/>
  <c r="D20" i="25" s="1"/>
  <c r="C48" i="10"/>
  <c r="C20" i="25" s="1"/>
  <c r="G45" i="10"/>
  <c r="G17" i="25" s="1"/>
  <c r="D45" i="10"/>
  <c r="D17" i="25" s="1"/>
  <c r="C45" i="10"/>
  <c r="C17" i="25" s="1"/>
  <c r="C44" i="10"/>
  <c r="C16" i="25" s="1"/>
  <c r="D44" i="10"/>
  <c r="D16" i="25" s="1"/>
  <c r="C47" i="10"/>
  <c r="C19" i="25" s="1"/>
  <c r="D47" i="10"/>
  <c r="D19" i="25" s="1"/>
  <c r="E50" i="10"/>
  <c r="E22" i="25" s="1"/>
  <c r="D50" i="10"/>
  <c r="D22" i="25" s="1"/>
  <c r="C50" i="10"/>
  <c r="C22" i="25" s="1"/>
  <c r="F49" i="10"/>
  <c r="F21" i="25" s="1"/>
  <c r="C49" i="10"/>
  <c r="C21" i="25" s="1"/>
  <c r="D49" i="10"/>
  <c r="D21" i="25" s="1"/>
  <c r="F51" i="10"/>
  <c r="F23" i="25" s="1"/>
  <c r="C51" i="10"/>
  <c r="C23" i="25" s="1"/>
  <c r="D51" i="10"/>
  <c r="D23" i="25" s="1"/>
  <c r="C46" i="10"/>
  <c r="C18" i="25" s="1"/>
  <c r="D46" i="10"/>
  <c r="D18" i="25" s="1"/>
  <c r="G44" i="10"/>
  <c r="G16" i="25" s="1"/>
  <c r="F44" i="10"/>
  <c r="F16" i="25" s="1"/>
  <c r="E44" i="10"/>
  <c r="E16" i="25" s="1"/>
  <c r="E51" i="10"/>
  <c r="E23" i="25" s="1"/>
  <c r="E45" i="10"/>
  <c r="E17" i="25" s="1"/>
  <c r="F45" i="10"/>
  <c r="F17" i="25" s="1"/>
  <c r="G51" i="10"/>
  <c r="G23" i="25" s="1"/>
  <c r="E46" i="10"/>
  <c r="E18" i="25" s="1"/>
  <c r="G46" i="10"/>
  <c r="G18" i="25" s="1"/>
  <c r="F46" i="10"/>
  <c r="F18" i="25" s="1"/>
  <c r="E49" i="10"/>
  <c r="E21" i="25" s="1"/>
  <c r="G49" i="10"/>
  <c r="G21" i="25" s="1"/>
  <c r="E48" i="10"/>
  <c r="E20" i="25" s="1"/>
  <c r="G48" i="10"/>
  <c r="G20" i="25" s="1"/>
  <c r="F48" i="10"/>
  <c r="F20" i="25" s="1"/>
  <c r="G50" i="10"/>
  <c r="G22" i="25" s="1"/>
  <c r="F50" i="10"/>
  <c r="F22" i="25" s="1"/>
  <c r="F47" i="10"/>
  <c r="F19" i="25" s="1"/>
  <c r="E47" i="10"/>
  <c r="E19" i="25" s="1"/>
  <c r="G47" i="10"/>
  <c r="G19" i="25" s="1"/>
</calcChain>
</file>

<file path=xl/sharedStrings.xml><?xml version="1.0" encoding="utf-8"?>
<sst xmlns="http://schemas.openxmlformats.org/spreadsheetml/2006/main" count="100" uniqueCount="86">
  <si>
    <t>Drainage area, in square miles</t>
  </si>
  <si>
    <t>Regression Coefficient Attribute</t>
  </si>
  <si>
    <t>Description</t>
  </si>
  <si>
    <t>Total drainage area, in square miles</t>
  </si>
  <si>
    <t>Enter a site-description name:</t>
  </si>
  <si>
    <t>References</t>
  </si>
  <si>
    <t>Ludwig, A.H., and Tasker, G.D., 1993, Regionalization of low-flow characteristics of Arkansas streams: U.S. Geological Survey Water-Resources Investigations Report 93-4013, 19 p.</t>
  </si>
  <si>
    <t>Tasker, G.D., and Driver, N.E., 1988, Nationwide regression models for predicting urban runoff water quality at unmonitored sites: Water Resources Bulletin, v. 24, no. 5, p. 1091-1101.</t>
  </si>
  <si>
    <t xml:space="preserve">Ott, R.L., and Longnecker, M.T., 2004, A first course in statistical methods: Belmont, CA, Brooks/Cole - Thomas Learning, 741 p. </t>
  </si>
  <si>
    <t>Documentation</t>
  </si>
  <si>
    <t>Percent chance exceedance</t>
  </si>
  <si>
    <t>Q50%</t>
  </si>
  <si>
    <t>Q20%</t>
  </si>
  <si>
    <t>Q10%</t>
  </si>
  <si>
    <t>Q4%</t>
  </si>
  <si>
    <t>Q2%</t>
  </si>
  <si>
    <t>Q1%</t>
  </si>
  <si>
    <t>Q0.5%</t>
  </si>
  <si>
    <t>Q0.2%</t>
  </si>
  <si>
    <t>A 100 (1-α) prediction interval for the true value of a streamflow statistic for an ungaged location from the regression equations can be computed by (Tasker and Driver, 1988): Q/C &lt; Q &lt; CQ ,</t>
  </si>
  <si>
    <t xml:space="preserve">where, Q is the percent chance exceedance flow for the ungaged site. </t>
  </si>
  <si>
    <t>Enter the explanatory variables:</t>
  </si>
  <si>
    <t>Version History</t>
  </si>
  <si>
    <t>U (Covariance Matrix from WREG)</t>
  </si>
  <si>
    <t>Regression Coefficients from WREG</t>
  </si>
  <si>
    <t xml:space="preserve"> -SP,i (percent)</t>
  </si>
  <si>
    <t xml:space="preserve"> +SP,i (percent)</t>
  </si>
  <si>
    <t>Average Sp,i (percent)</t>
  </si>
  <si>
    <t>xi (row vector for the ungaged site, i, containing a one and the basin characteristics enter by the user.)</t>
  </si>
  <si>
    <t>xi'</t>
  </si>
  <si>
    <t>(xi' is the matrix transpose of xi.)</t>
  </si>
  <si>
    <t>xiU (the row vector xi multiplied times the covariance matrix from WREG for the specified recurrence interval)</t>
  </si>
  <si>
    <t>(xiU)x'i</t>
  </si>
  <si>
    <t>Note: when putting in the Excel formula for doing the maxtrix algebra mulitplication of XiU, you first highlight all the cells equal to the 1xn matrix, in this case 1x8, type in the formula, hit F2, and then press Ctrl-Shift-Enter. Doing so will fill all 1x8 cells with the results. Otherwise, only the cell in which you entered the formula will have a result.</t>
  </si>
  <si>
    <t>Log (DRNAREA)</t>
  </si>
  <si>
    <t>DRNAREA</t>
  </si>
  <si>
    <r>
      <t>Percent chance exceedance flow, in ft</t>
    </r>
    <r>
      <rPr>
        <b/>
        <vertAlign val="superscript"/>
        <sz val="10"/>
        <rFont val="Arial"/>
        <family val="2"/>
      </rPr>
      <t>3</t>
    </r>
    <r>
      <rPr>
        <b/>
        <sz val="10"/>
        <rFont val="Arial"/>
        <family val="2"/>
      </rPr>
      <t>/s</t>
    </r>
  </si>
  <si>
    <t>t (α/2)</t>
  </si>
  <si>
    <t>Ott, Lyman, 1988, An introduction to statistical methods and data analysis, third edition: Boston, MA, PWS-Kent Publishing Company, 945 p.</t>
  </si>
  <si>
    <t>Flood-frequency applications tool for use on unregulated streams in Alaska and conterminous basins in Canada</t>
  </si>
  <si>
    <t>Questions about the methods or this spreadsheet should be directed to Janet Curran at jcurran@usgs.gov.</t>
  </si>
  <si>
    <t>A test of an unregulated site in Alaska or conterminous basins in Canada</t>
  </si>
  <si>
    <t>PRECPRIS00</t>
  </si>
  <si>
    <t>Computations</t>
  </si>
  <si>
    <t>Mean annual basin precipitation, in inches</t>
  </si>
  <si>
    <t>constant in equation</t>
  </si>
  <si>
    <t>DRNAREA exponent in equation</t>
  </si>
  <si>
    <t>PRECIP exponent in equation</t>
  </si>
  <si>
    <t>Log(PRECPRIS00)</t>
  </si>
  <si>
    <t>SEP,i</t>
  </si>
  <si>
    <t>Note: The covariance matrix 〖(Χ^T Λ^(-1) Χ)〗^(-1) is abbreviated as U in this spreadsheet.</t>
  </si>
  <si>
    <t>from table 8 and equation 8</t>
  </si>
  <si>
    <t>Matrix computations</t>
  </si>
  <si>
    <t>Results</t>
  </si>
  <si>
    <t>User-input data</t>
  </si>
  <si>
    <r>
      <t>Model error (σ</t>
    </r>
    <r>
      <rPr>
        <b/>
        <vertAlign val="superscript"/>
        <sz val="10"/>
        <rFont val="Arial"/>
        <family val="2"/>
      </rPr>
      <t>2</t>
    </r>
    <r>
      <rPr>
        <b/>
        <vertAlign val="subscript"/>
        <sz val="10"/>
        <rFont val="Arial"/>
        <family val="2"/>
      </rPr>
      <t>δ</t>
    </r>
    <r>
      <rPr>
        <b/>
        <sz val="10"/>
        <rFont val="Arial"/>
        <family val="2"/>
      </rPr>
      <t>) (From WREG)</t>
    </r>
  </si>
  <si>
    <r>
      <t>where σ</t>
    </r>
    <r>
      <rPr>
        <vertAlign val="superscript"/>
        <sz val="10"/>
        <rFont val="Arial"/>
        <family val="2"/>
      </rPr>
      <t>2</t>
    </r>
    <r>
      <rPr>
        <vertAlign val="subscript"/>
        <sz val="10"/>
        <rFont val="Arial"/>
        <family val="2"/>
      </rPr>
      <t>δ</t>
    </r>
    <r>
      <rPr>
        <sz val="10"/>
        <rFont val="Arial"/>
        <family val="2"/>
      </rPr>
      <t xml:space="preserve"> is the model error variance; x</t>
    </r>
    <r>
      <rPr>
        <vertAlign val="subscript"/>
        <sz val="10"/>
        <rFont val="Arial"/>
        <family val="2"/>
      </rPr>
      <t>i</t>
    </r>
    <r>
      <rPr>
        <sz val="10"/>
        <rFont val="Arial"/>
        <family val="2"/>
      </rPr>
      <t xml:space="preserve"> is a row vector of the logarithms of the explanatory variables for site i, augmented by a 1 as the first element; U is the covariance matrix for the regression coefficients; and x</t>
    </r>
    <r>
      <rPr>
        <vertAlign val="subscript"/>
        <sz val="10"/>
        <rFont val="Arial"/>
        <family val="2"/>
      </rPr>
      <t>i</t>
    </r>
    <r>
      <rPr>
        <sz val="10"/>
        <rFont val="Arial"/>
        <family val="2"/>
      </rPr>
      <t>′ is the transpose of x</t>
    </r>
    <r>
      <rPr>
        <vertAlign val="subscript"/>
        <sz val="10"/>
        <rFont val="Arial"/>
        <family val="2"/>
      </rPr>
      <t>i</t>
    </r>
    <r>
      <rPr>
        <sz val="10"/>
        <rFont val="Arial"/>
        <family val="2"/>
      </rPr>
      <t xml:space="preserve"> (Ludwig and Tasker, 1993).</t>
    </r>
  </si>
  <si>
    <t>About</t>
  </si>
  <si>
    <t>Instructions</t>
  </si>
  <si>
    <t>Notes</t>
  </si>
  <si>
    <t>The Supplementary_data tab contains the covariance matrix and other pertinent data needed in the flood-frequency estimate and associated prediction interval computations.</t>
  </si>
  <si>
    <r>
      <t xml:space="preserve"> -SEP</t>
    </r>
    <r>
      <rPr>
        <b/>
        <vertAlign val="subscript"/>
        <sz val="10"/>
        <rFont val="Arial"/>
        <family val="2"/>
      </rPr>
      <t>P</t>
    </r>
    <r>
      <rPr>
        <b/>
        <sz val="10"/>
        <rFont val="Arial"/>
        <family val="2"/>
      </rPr>
      <t>,</t>
    </r>
    <r>
      <rPr>
        <b/>
        <vertAlign val="subscript"/>
        <sz val="10"/>
        <rFont val="Arial"/>
        <family val="2"/>
      </rPr>
      <t>i</t>
    </r>
    <r>
      <rPr>
        <b/>
        <sz val="10"/>
        <rFont val="Arial"/>
        <family val="2"/>
      </rPr>
      <t xml:space="preserve"> (percent)</t>
    </r>
  </si>
  <si>
    <r>
      <t xml:space="preserve"> +SEP</t>
    </r>
    <r>
      <rPr>
        <b/>
        <vertAlign val="subscript"/>
        <sz val="10"/>
        <rFont val="Arial"/>
        <family val="2"/>
      </rPr>
      <t>P</t>
    </r>
    <r>
      <rPr>
        <b/>
        <sz val="10"/>
        <rFont val="Arial"/>
        <family val="2"/>
      </rPr>
      <t>,</t>
    </r>
    <r>
      <rPr>
        <b/>
        <vertAlign val="subscript"/>
        <sz val="10"/>
        <rFont val="Arial"/>
        <family val="2"/>
      </rPr>
      <t xml:space="preserve">i </t>
    </r>
    <r>
      <rPr>
        <b/>
        <sz val="10"/>
        <rFont val="Arial"/>
        <family val="2"/>
      </rPr>
      <t>(percent)</t>
    </r>
  </si>
  <si>
    <r>
      <t>Average SEP</t>
    </r>
    <r>
      <rPr>
        <b/>
        <vertAlign val="subscript"/>
        <sz val="10"/>
        <rFont val="Arial"/>
        <family val="2"/>
      </rPr>
      <t>P,i</t>
    </r>
    <r>
      <rPr>
        <b/>
        <sz val="10"/>
        <rFont val="Arial"/>
        <family val="2"/>
      </rPr>
      <t xml:space="preserve"> (percent)</t>
    </r>
  </si>
  <si>
    <r>
      <t>C is computed as: C = 10</t>
    </r>
    <r>
      <rPr>
        <vertAlign val="superscript"/>
        <sz val="10"/>
        <rFont val="Arial"/>
        <family val="2"/>
      </rPr>
      <t>t(α/2)SEPp,i</t>
    </r>
    <r>
      <rPr>
        <sz val="10"/>
        <rFont val="Arial"/>
        <family val="2"/>
      </rPr>
      <t xml:space="preserve"> , </t>
    </r>
  </si>
  <si>
    <r>
      <t>SEP</t>
    </r>
    <r>
      <rPr>
        <vertAlign val="subscript"/>
        <sz val="10"/>
        <rFont val="Arial"/>
        <family val="2"/>
      </rPr>
      <t>p,i</t>
    </r>
    <r>
      <rPr>
        <sz val="10"/>
        <rFont val="Arial"/>
        <family val="2"/>
      </rPr>
      <t xml:space="preserve"> is the standard error of prediction and is computed from SEP</t>
    </r>
    <r>
      <rPr>
        <vertAlign val="subscript"/>
        <sz val="10"/>
        <rFont val="Arial"/>
        <family val="2"/>
      </rPr>
      <t>p,i</t>
    </r>
    <r>
      <rPr>
        <sz val="10"/>
        <rFont val="Arial"/>
        <family val="2"/>
      </rPr>
      <t xml:space="preserve"> = [σ</t>
    </r>
    <r>
      <rPr>
        <vertAlign val="superscript"/>
        <sz val="10"/>
        <rFont val="Arial"/>
        <family val="2"/>
      </rPr>
      <t>2</t>
    </r>
    <r>
      <rPr>
        <vertAlign val="subscript"/>
        <sz val="10"/>
        <rFont val="Arial"/>
        <family val="2"/>
      </rPr>
      <t>δ</t>
    </r>
    <r>
      <rPr>
        <sz val="10"/>
        <rFont val="Arial"/>
        <family val="2"/>
      </rPr>
      <t xml:space="preserve"> + x</t>
    </r>
    <r>
      <rPr>
        <vertAlign val="subscript"/>
        <sz val="10"/>
        <rFont val="Arial"/>
        <family val="2"/>
      </rPr>
      <t>i</t>
    </r>
    <r>
      <rPr>
        <sz val="10"/>
        <rFont val="Arial"/>
        <family val="2"/>
      </rPr>
      <t>Ux</t>
    </r>
    <r>
      <rPr>
        <vertAlign val="subscript"/>
        <sz val="10"/>
        <rFont val="Arial"/>
        <family val="2"/>
      </rPr>
      <t>i</t>
    </r>
    <r>
      <rPr>
        <sz val="10"/>
        <rFont val="Arial"/>
        <family val="2"/>
      </rPr>
      <t>′]</t>
    </r>
    <r>
      <rPr>
        <vertAlign val="superscript"/>
        <sz val="10"/>
        <rFont val="Arial"/>
        <family val="2"/>
      </rPr>
      <t>0.5</t>
    </r>
    <r>
      <rPr>
        <sz val="10"/>
        <rFont val="Arial"/>
        <family val="2"/>
      </rPr>
      <t xml:space="preserve"> ,</t>
    </r>
  </si>
  <si>
    <r>
      <t>To convert the SEP</t>
    </r>
    <r>
      <rPr>
        <vertAlign val="subscript"/>
        <sz val="10"/>
        <rFont val="Arial"/>
        <family val="2"/>
      </rPr>
      <t>p,i</t>
    </r>
    <r>
      <rPr>
        <sz val="10"/>
        <rFont val="Arial"/>
        <family val="2"/>
      </rPr>
      <t xml:space="preserve"> to minus and plus percent, use the following equations:</t>
    </r>
  </si>
  <si>
    <r>
      <t xml:space="preserve"> -SEP</t>
    </r>
    <r>
      <rPr>
        <vertAlign val="subscript"/>
        <sz val="10"/>
        <rFont val="Arial"/>
        <family val="2"/>
      </rPr>
      <t>p,i</t>
    </r>
    <r>
      <rPr>
        <sz val="10"/>
        <rFont val="Arial"/>
        <family val="2"/>
      </rPr>
      <t xml:space="preserve"> (percent) = 100*((10</t>
    </r>
    <r>
      <rPr>
        <vertAlign val="superscript"/>
        <sz val="10"/>
        <rFont val="Arial"/>
        <family val="2"/>
      </rPr>
      <t>-Sp,i</t>
    </r>
    <r>
      <rPr>
        <sz val="10"/>
        <rFont val="Arial"/>
        <family val="2"/>
      </rPr>
      <t>)-1)</t>
    </r>
  </si>
  <si>
    <r>
      <t xml:space="preserve"> +SEP</t>
    </r>
    <r>
      <rPr>
        <vertAlign val="subscript"/>
        <sz val="10"/>
        <rFont val="Arial"/>
        <family val="2"/>
      </rPr>
      <t>p,i</t>
    </r>
    <r>
      <rPr>
        <sz val="10"/>
        <rFont val="Arial"/>
        <family val="2"/>
      </rPr>
      <t xml:space="preserve"> (percent) = 100*((10</t>
    </r>
    <r>
      <rPr>
        <vertAlign val="superscript"/>
        <sz val="10"/>
        <rFont val="Arial"/>
        <family val="2"/>
      </rPr>
      <t>Sp,i</t>
    </r>
    <r>
      <rPr>
        <sz val="10"/>
        <rFont val="Arial"/>
        <family val="2"/>
      </rPr>
      <t>)-1)</t>
    </r>
  </si>
  <si>
    <r>
      <t>The average SEP</t>
    </r>
    <r>
      <rPr>
        <vertAlign val="subscript"/>
        <sz val="10"/>
        <rFont val="Arial"/>
        <family val="2"/>
      </rPr>
      <t>p,i</t>
    </r>
    <r>
      <rPr>
        <sz val="10"/>
        <rFont val="Arial"/>
        <family val="2"/>
      </rPr>
      <t xml:space="preserve"> (percent) is computed using the following equaiton:</t>
    </r>
  </si>
  <si>
    <r>
      <t>SEP</t>
    </r>
    <r>
      <rPr>
        <vertAlign val="subscript"/>
        <sz val="10"/>
        <rFont val="Arial"/>
        <family val="2"/>
      </rPr>
      <t>p,i</t>
    </r>
    <r>
      <rPr>
        <sz val="10"/>
        <rFont val="Arial"/>
        <family val="2"/>
      </rPr>
      <t xml:space="preserve"> (percent)</t>
    </r>
    <r>
      <rPr>
        <vertAlign val="subscript"/>
        <sz val="10"/>
        <rFont val="Arial"/>
        <family val="2"/>
      </rPr>
      <t>ave</t>
    </r>
    <r>
      <rPr>
        <sz val="10"/>
        <rFont val="Arial"/>
        <family val="2"/>
      </rPr>
      <t xml:space="preserve"> = 100*(10</t>
    </r>
    <r>
      <rPr>
        <vertAlign val="superscript"/>
        <sz val="10"/>
        <rFont val="Arial"/>
        <family val="2"/>
      </rPr>
      <t>ln(10)*SEPp,i^2</t>
    </r>
    <r>
      <rPr>
        <sz val="10"/>
        <rFont val="Arial"/>
        <family val="2"/>
      </rPr>
      <t>-1)</t>
    </r>
    <r>
      <rPr>
        <vertAlign val="superscript"/>
        <sz val="10"/>
        <rFont val="Arial"/>
        <family val="2"/>
      </rPr>
      <t>0.5</t>
    </r>
  </si>
  <si>
    <t>To make use of the spreadsheet, enter indicated information only within the light yellow shaded cells on the Input_and_results tab.  Final results are shaded with light orange background. The worksheet is protected to avoid inadvertent user modification of formulas. If needed, the worksheet may be unprotected without a password from the Review tab.</t>
  </si>
  <si>
    <t>Mean annual precipitation from 1971-2000 PRISM data, in inches</t>
  </si>
  <si>
    <t>Warnings regarding range of variables:</t>
  </si>
  <si>
    <t>Results:</t>
  </si>
  <si>
    <t xml:space="preserve">Differences in rounding of equation parameters can produce minor differences between the results obtained using the regression equations in table 7 and using WREG software. The estimates in this spreadsheet use the regression equations as published in table 7. The regression estimates for streamgages shown in table 4 were computed using WREG during the regression analysis. </t>
  </si>
  <si>
    <r>
      <t>Equations are valid for DRNAREA between 0.4 and 1,000 mi</t>
    </r>
    <r>
      <rPr>
        <vertAlign val="superscript"/>
        <sz val="11"/>
        <color theme="1"/>
        <rFont val="Calibri"/>
        <family val="2"/>
        <scheme val="minor"/>
      </rPr>
      <t>2</t>
    </r>
    <r>
      <rPr>
        <sz val="10"/>
        <rFont val="Arial"/>
        <family val="2"/>
      </rPr>
      <t xml:space="preserve"> with PRECPRIS00 between 8 and 280 inches, and for DRNAREA greater than 1,000 and less than 31,100 mi</t>
    </r>
    <r>
      <rPr>
        <vertAlign val="superscript"/>
        <sz val="11"/>
        <color theme="1"/>
        <rFont val="Calibri"/>
        <family val="2"/>
        <scheme val="minor"/>
      </rPr>
      <t>2</t>
    </r>
    <r>
      <rPr>
        <sz val="10"/>
        <rFont val="Arial"/>
        <family val="2"/>
      </rPr>
      <t xml:space="preserve"> with PRECPRIS00 between 10 and 111 inches.</t>
    </r>
  </si>
  <si>
    <t>Version 1.0 spreadsheet completed, reviewed, and released in March 2016.</t>
  </si>
  <si>
    <t>The file is designed as a tool for computing regional-regression-based flood-frequency estimates and the associated prediction intervals for Alaska and conterminous basins in Canada based on the methods determined in U.S. Geological Survey Scientific Investigations Report 2016-5024, available for download at http://dx.doi.org/10.3133/sir20165024. The equations are based on peak-flow data through water year 2012; that is, ending on September 30, 2012.</t>
  </si>
  <si>
    <t>Version 1.1 released in March 2016. This version includes a minor revision to Warnings regarding range of variables.</t>
  </si>
  <si>
    <r>
      <t>Lower limit of 90 percent prediction interval flow, in ft</t>
    </r>
    <r>
      <rPr>
        <b/>
        <vertAlign val="superscript"/>
        <sz val="10"/>
        <rFont val="Arial"/>
        <family val="2"/>
      </rPr>
      <t>3</t>
    </r>
    <r>
      <rPr>
        <b/>
        <sz val="10"/>
        <rFont val="Arial"/>
        <family val="2"/>
      </rPr>
      <t>/s</t>
    </r>
  </si>
  <si>
    <r>
      <t>Upper limit of 90 percent prediction interval flow, in ft</t>
    </r>
    <r>
      <rPr>
        <b/>
        <vertAlign val="superscript"/>
        <sz val="10"/>
        <rFont val="Arial"/>
        <family val="2"/>
      </rPr>
      <t>3</t>
    </r>
    <r>
      <rPr>
        <b/>
        <sz val="10"/>
        <rFont val="Arial"/>
        <family val="2"/>
      </rPr>
      <t>/s</t>
    </r>
  </si>
  <si>
    <r>
      <t>where, t</t>
    </r>
    <r>
      <rPr>
        <vertAlign val="subscript"/>
        <sz val="10"/>
        <rFont val="Arial"/>
        <family val="2"/>
      </rPr>
      <t>(α/2, n-p)</t>
    </r>
    <r>
      <rPr>
        <sz val="10"/>
        <rFont val="Arial"/>
        <family val="2"/>
      </rPr>
      <t xml:space="preserve"> is the critical value from the Student's t-distribution at a particular alpha-level (α) and degrees of freedom (n-p) and is equal to 1.65 for the 341 streamgages and 3 regression parameter in the equations for Alaska and conterminous basins in Canada for a prediction interval of 90 percent (</t>
    </r>
    <r>
      <rPr>
        <sz val="10"/>
        <rFont val="Calibri"/>
        <family val="2"/>
      </rPr>
      <t>α</t>
    </r>
    <r>
      <rPr>
        <sz val="10"/>
        <rFont val="Arial"/>
        <family val="2"/>
      </rPr>
      <t>=0.10) .</t>
    </r>
  </si>
  <si>
    <t>(Version 1.2)</t>
  </si>
  <si>
    <t>This spreadsheet computes the regression estimate of the 50-, 20-, 10-, 4-, 2-, 1-, 0.5-, and 0.2-percent chance exceedance flows for an unregulated stream in Alaska or conterminous basins in Canada. The spreadsheet also includes the 90 percent prediction intervals, the minus and plus standard error of prediction intervals, and the average standard error of prediction. To use the spreadsheet, enter requested information in the yellow cells below.</t>
  </si>
  <si>
    <t>Version 1.2 released in May 2017. Column headings and text on all pages updated to clarify that 90% confidence interval is used. Computations are unchanged.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</si>
</sst>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0000"/>
    <numFmt numFmtId="165" formatCode="0.0"/>
    <numFmt numFmtId="166" formatCode="_(* #,##0_);_(* \(#,##0\);_(* &quot;-&quot;??_);_(@_)"/>
    <numFmt numFmtId="167" formatCode="0.0000"/>
    <numFmt numFmtId="168" formatCode="#,##0.0"/>
    <numFmt numFmtId="169" formatCode="0.000"/>
    <numFmt numFmtId="170" formatCode="[&lt;100]##.0;[&gt;=100]#,###,###"/>
  </numFmts>
  <fonts count="36"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vertAlign val="superscript"/>
      <sz val="10"/>
      <name val="Arial"/>
      <family val="2"/>
    </font>
    <font>
      <vertAlign val="subscrip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sz val="8"/>
      <color rgb="FF000000"/>
      <name val="Times"/>
      <family val="1"/>
    </font>
    <font>
      <sz val="10"/>
      <color theme="1"/>
      <name val="Arial"/>
      <family val="2"/>
    </font>
    <font>
      <sz val="10"/>
      <color rgb="FFFF0000"/>
      <name val="Arial"/>
      <family val="2"/>
    </font>
    <font>
      <b/>
      <vertAlign val="superscript"/>
      <sz val="10"/>
      <name val="Arial"/>
      <family val="2"/>
    </font>
    <font>
      <b/>
      <vertAlign val="subscript"/>
      <sz val="10"/>
      <name val="Arial"/>
      <family val="2"/>
    </font>
    <font>
      <sz val="10"/>
      <color rgb="FF454545"/>
      <name val="Arial"/>
      <family val="2"/>
    </font>
    <font>
      <sz val="10"/>
      <name val="Calibri"/>
      <family val="2"/>
    </font>
    <font>
      <vertAlign val="superscript"/>
      <sz val="11"/>
      <color theme="1"/>
      <name val="Calibri"/>
      <family val="2"/>
      <scheme val="minor"/>
    </font>
    <font>
      <b/>
      <sz val="12"/>
      <name val="Arial"/>
      <family val="2"/>
    </font>
  </fonts>
  <fills count="36">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theme="9" tint="0.59999389629810485"/>
        <bgColor indexed="64"/>
      </patternFill>
    </fill>
  </fills>
  <borders count="62">
    <border>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64"/>
      </left>
      <right style="double">
        <color indexed="64"/>
      </right>
      <top style="double">
        <color indexed="64"/>
      </top>
      <bottom style="thin">
        <color rgb="FF969696"/>
      </bottom>
      <diagonal/>
    </border>
    <border>
      <left style="double">
        <color indexed="64"/>
      </left>
      <right style="double">
        <color indexed="64"/>
      </right>
      <top style="thin">
        <color rgb="FF969696"/>
      </top>
      <bottom style="thin">
        <color rgb="FF969696"/>
      </bottom>
      <diagonal/>
    </border>
    <border>
      <left style="double">
        <color indexed="64"/>
      </left>
      <right style="double">
        <color indexed="64"/>
      </right>
      <top style="thin">
        <color rgb="FF969696"/>
      </top>
      <bottom style="double">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theme="1"/>
      </left>
      <right style="thin">
        <color theme="0" tint="-0.34998626667073579"/>
      </right>
      <top style="thin">
        <color indexed="64"/>
      </top>
      <bottom style="thin">
        <color theme="0" tint="-0.34998626667073579"/>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rgb="FF969696"/>
      </bottom>
      <diagonal/>
    </border>
    <border>
      <left style="double">
        <color indexed="64"/>
      </left>
      <right style="thin">
        <color indexed="64"/>
      </right>
      <top style="thin">
        <color rgb="FF969696"/>
      </top>
      <bottom style="thin">
        <color rgb="FF969696"/>
      </bottom>
      <diagonal/>
    </border>
    <border>
      <left style="double">
        <color indexed="64"/>
      </left>
      <right style="thin">
        <color indexed="64"/>
      </right>
      <top style="thin">
        <color rgb="FF969696"/>
      </top>
      <bottom style="double">
        <color indexed="64"/>
      </bottom>
      <diagonal/>
    </border>
    <border>
      <left style="thin">
        <color theme="1"/>
      </left>
      <right style="thin">
        <color theme="0" tint="-0.34998626667073579"/>
      </right>
      <top style="thin">
        <color indexed="64"/>
      </top>
      <bottom style="thin">
        <color indexed="64"/>
      </bottom>
      <diagonal/>
    </border>
  </borders>
  <cellStyleXfs count="128">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33" applyNumberFormat="0" applyAlignment="0" applyProtection="0"/>
    <xf numFmtId="0" fontId="13" fillId="29" borderId="34" applyNumberFormat="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35" applyNumberFormat="0" applyFill="0" applyAlignment="0" applyProtection="0"/>
    <xf numFmtId="0" fontId="17" fillId="0" borderId="36" applyNumberFormat="0" applyFill="0" applyAlignment="0" applyProtection="0"/>
    <xf numFmtId="0" fontId="18" fillId="0" borderId="37" applyNumberFormat="0" applyFill="0" applyAlignment="0" applyProtection="0"/>
    <xf numFmtId="0" fontId="18" fillId="0" borderId="0" applyNumberFormat="0" applyFill="0" applyBorder="0" applyAlignment="0" applyProtection="0"/>
    <xf numFmtId="0" fontId="19" fillId="31" borderId="33" applyNumberFormat="0" applyAlignment="0" applyProtection="0"/>
    <xf numFmtId="0" fontId="20" fillId="0" borderId="38" applyNumberFormat="0" applyFill="0" applyAlignment="0" applyProtection="0"/>
    <xf numFmtId="0" fontId="21" fillId="32" borderId="0" applyNumberFormat="0" applyBorder="0" applyAlignment="0" applyProtection="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9"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9" fillId="33" borderId="39" applyNumberFormat="0" applyFont="0" applyAlignment="0" applyProtection="0"/>
    <xf numFmtId="0" fontId="22" fillId="28" borderId="40" applyNumberFormat="0" applyAlignment="0" applyProtection="0"/>
    <xf numFmtId="0" fontId="23" fillId="0" borderId="0" applyNumberFormat="0" applyFill="0" applyBorder="0" applyAlignment="0" applyProtection="0"/>
    <xf numFmtId="0" fontId="24" fillId="0" borderId="41" applyNumberFormat="0" applyFill="0" applyAlignment="0" applyProtection="0"/>
    <xf numFmtId="0" fontId="25" fillId="0" borderId="0" applyNumberFormat="0" applyFill="0" applyBorder="0" applyAlignment="0" applyProtection="0"/>
    <xf numFmtId="0" fontId="2" fillId="0" borderId="0"/>
    <xf numFmtId="0" fontId="2" fillId="0" borderId="0"/>
    <xf numFmtId="0" fontId="2" fillId="0" borderId="0"/>
    <xf numFmtId="0" fontId="2" fillId="0" borderId="0"/>
    <xf numFmtId="0" fontId="2" fillId="33" borderId="39"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cellStyleXfs>
  <cellXfs count="260">
    <xf numFmtId="0" fontId="0" fillId="0" borderId="0" xfId="0"/>
    <xf numFmtId="0" fontId="5" fillId="0" borderId="0" xfId="0" applyFont="1"/>
    <xf numFmtId="0" fontId="5" fillId="0" borderId="1" xfId="0" applyFont="1" applyBorder="1"/>
    <xf numFmtId="0" fontId="0" fillId="0" borderId="0" xfId="0" applyAlignment="1">
      <alignment wrapText="1"/>
    </xf>
    <xf numFmtId="0" fontId="5" fillId="0" borderId="2" xfId="0" applyFont="1" applyBorder="1" applyAlignment="1">
      <alignment horizontal="center"/>
    </xf>
    <xf numFmtId="0" fontId="5" fillId="0" borderId="0" xfId="0" applyFont="1" applyProtection="1"/>
    <xf numFmtId="0" fontId="8" fillId="0" borderId="0" xfId="0" applyFont="1"/>
    <xf numFmtId="0" fontId="8" fillId="0" borderId="0" xfId="0" applyFont="1" applyProtection="1"/>
    <xf numFmtId="0" fontId="26" fillId="0" borderId="0" xfId="0" applyFont="1" applyProtection="1"/>
    <xf numFmtId="0" fontId="0" fillId="0" borderId="0" xfId="0" applyProtection="1"/>
    <xf numFmtId="0" fontId="8" fillId="0" borderId="0" xfId="0" applyFont="1" applyAlignment="1" applyProtection="1">
      <alignment vertical="top" wrapText="1"/>
    </xf>
    <xf numFmtId="0" fontId="0" fillId="0" borderId="0" xfId="0" applyAlignment="1" applyProtection="1">
      <alignment vertical="top" wrapText="1"/>
    </xf>
    <xf numFmtId="0" fontId="8" fillId="0" borderId="4" xfId="0" applyFont="1" applyBorder="1"/>
    <xf numFmtId="0" fontId="8" fillId="0" borderId="0" xfId="0" applyFont="1" applyBorder="1"/>
    <xf numFmtId="0" fontId="8" fillId="0" borderId="5" xfId="0" applyFont="1" applyBorder="1"/>
    <xf numFmtId="1" fontId="8" fillId="0" borderId="4" xfId="0" applyNumberFormat="1" applyFont="1" applyBorder="1"/>
    <xf numFmtId="1" fontId="8" fillId="0" borderId="0" xfId="0" applyNumberFormat="1" applyFont="1" applyBorder="1"/>
    <xf numFmtId="1" fontId="8" fillId="0" borderId="5" xfId="0" applyNumberFormat="1" applyFont="1" applyBorder="1"/>
    <xf numFmtId="0" fontId="5" fillId="0" borderId="1" xfId="0" applyFont="1" applyFill="1" applyBorder="1" applyAlignment="1">
      <alignment horizontal="left" vertical="center" wrapText="1"/>
    </xf>
    <xf numFmtId="0" fontId="0" fillId="0" borderId="0" xfId="0" applyFont="1" applyBorder="1" applyProtection="1"/>
    <xf numFmtId="0" fontId="0" fillId="0" borderId="0" xfId="0" applyFont="1" applyBorder="1" applyAlignment="1" applyProtection="1">
      <alignment horizontal="left" vertical="center"/>
    </xf>
    <xf numFmtId="0" fontId="5" fillId="0" borderId="0" xfId="0" applyFont="1" applyBorder="1" applyProtection="1"/>
    <xf numFmtId="0" fontId="8" fillId="0" borderId="0" xfId="0" applyFont="1" applyBorder="1" applyProtection="1"/>
    <xf numFmtId="0" fontId="0" fillId="0" borderId="0" xfId="0" applyFont="1" applyFill="1" applyBorder="1" applyProtection="1"/>
    <xf numFmtId="0" fontId="0" fillId="0" borderId="0" xfId="0" applyFont="1" applyBorder="1" applyAlignment="1">
      <alignment horizontal="left" vertical="center"/>
    </xf>
    <xf numFmtId="0" fontId="0" fillId="0" borderId="0" xfId="0" applyFont="1" applyBorder="1"/>
    <xf numFmtId="2" fontId="0" fillId="0" borderId="0" xfId="0" applyNumberFormat="1" applyFont="1" applyBorder="1"/>
    <xf numFmtId="11" fontId="27" fillId="0" borderId="0" xfId="0" applyNumberFormat="1" applyFont="1" applyBorder="1"/>
    <xf numFmtId="11" fontId="0" fillId="0" borderId="0" xfId="0" applyNumberFormat="1" applyFont="1" applyBorder="1"/>
    <xf numFmtId="2" fontId="8" fillId="0" borderId="0" xfId="0" applyNumberFormat="1" applyFont="1" applyBorder="1"/>
    <xf numFmtId="0" fontId="5" fillId="0" borderId="0" xfId="0" applyFont="1" applyBorder="1" applyAlignment="1">
      <alignment horizontal="left" vertical="center"/>
    </xf>
    <xf numFmtId="0" fontId="8" fillId="0" borderId="42" xfId="0" applyFont="1" applyBorder="1"/>
    <xf numFmtId="0" fontId="8" fillId="0" borderId="43" xfId="0" applyFont="1" applyBorder="1"/>
    <xf numFmtId="0" fontId="8" fillId="0" borderId="44" xfId="0" applyFont="1" applyBorder="1"/>
    <xf numFmtId="0" fontId="8" fillId="0" borderId="0" xfId="0" applyFont="1" applyBorder="1" applyAlignment="1" applyProtection="1">
      <alignment horizontal="left" vertical="center"/>
    </xf>
    <xf numFmtId="0" fontId="8" fillId="0" borderId="0" xfId="0" applyFont="1" applyFill="1" applyBorder="1" applyProtection="1"/>
    <xf numFmtId="167" fontId="0" fillId="0" borderId="0" xfId="0" applyNumberFormat="1" applyFont="1" applyBorder="1" applyProtection="1"/>
    <xf numFmtId="167" fontId="0" fillId="0" borderId="0" xfId="0" applyNumberFormat="1" applyFont="1" applyFill="1" applyBorder="1" applyProtection="1"/>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0" fillId="0" borderId="4" xfId="0" applyFont="1" applyFill="1" applyBorder="1" applyProtection="1"/>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32" xfId="0" applyFont="1" applyBorder="1"/>
    <xf numFmtId="0" fontId="8" fillId="0" borderId="31" xfId="0" applyFont="1" applyBorder="1"/>
    <xf numFmtId="0" fontId="8" fillId="0" borderId="6" xfId="0" applyFont="1" applyBorder="1"/>
    <xf numFmtId="0" fontId="8" fillId="0" borderId="25" xfId="0" applyFont="1" applyBorder="1"/>
    <xf numFmtId="0" fontId="8" fillId="0" borderId="7" xfId="0" applyFont="1" applyBorder="1"/>
    <xf numFmtId="0" fontId="8" fillId="0" borderId="26" xfId="0" applyFont="1" applyBorder="1"/>
    <xf numFmtId="0" fontId="8" fillId="0" borderId="27" xfId="0" applyFont="1" applyBorder="1"/>
    <xf numFmtId="0" fontId="8" fillId="0" borderId="32" xfId="0" applyFont="1" applyBorder="1" applyAlignment="1">
      <alignment horizontal="left" vertical="center"/>
    </xf>
    <xf numFmtId="0" fontId="8" fillId="0" borderId="45" xfId="0" applyFont="1" applyBorder="1" applyProtection="1"/>
    <xf numFmtId="0" fontId="8" fillId="0" borderId="48" xfId="0" applyFont="1" applyBorder="1" applyProtection="1"/>
    <xf numFmtId="0" fontId="8" fillId="0" borderId="51" xfId="0" applyFont="1" applyBorder="1" applyProtection="1"/>
    <xf numFmtId="0" fontId="8" fillId="0" borderId="0" xfId="0" applyFont="1" applyAlignment="1" applyProtection="1">
      <alignment horizontal="left" vertical="center"/>
    </xf>
    <xf numFmtId="0" fontId="8" fillId="2" borderId="4" xfId="0" applyFont="1" applyFill="1" applyBorder="1" applyProtection="1">
      <protection locked="0"/>
    </xf>
    <xf numFmtId="0" fontId="5" fillId="0" borderId="4" xfId="0" applyFont="1" applyBorder="1" applyAlignment="1" applyProtection="1">
      <alignment vertical="center" wrapText="1"/>
    </xf>
    <xf numFmtId="0" fontId="5" fillId="0" borderId="8" xfId="0" applyFont="1" applyBorder="1" applyAlignment="1" applyProtection="1">
      <alignment vertical="center" wrapText="1"/>
    </xf>
    <xf numFmtId="0" fontId="5" fillId="0" borderId="4" xfId="0" applyFont="1" applyFill="1" applyBorder="1" applyAlignment="1" applyProtection="1">
      <alignment vertical="center" wrapText="1"/>
    </xf>
    <xf numFmtId="1" fontId="8" fillId="0" borderId="0" xfId="0" applyNumberFormat="1" applyFont="1" applyProtection="1"/>
    <xf numFmtId="166" fontId="8" fillId="0" borderId="0" xfId="28" applyNumberFormat="1" applyFont="1" applyBorder="1" applyProtection="1"/>
    <xf numFmtId="0" fontId="5" fillId="0" borderId="0" xfId="0" applyFont="1" applyBorder="1"/>
    <xf numFmtId="0" fontId="8" fillId="0" borderId="17" xfId="0" applyFont="1" applyBorder="1"/>
    <xf numFmtId="167" fontId="5" fillId="0" borderId="11" xfId="0" applyNumberFormat="1" applyFont="1" applyBorder="1" applyAlignment="1">
      <alignment horizontal="center" vertical="center" wrapText="1"/>
    </xf>
    <xf numFmtId="0" fontId="8" fillId="0" borderId="4" xfId="0" applyFont="1" applyBorder="1" applyAlignment="1" applyProtection="1">
      <alignment wrapText="1"/>
    </xf>
    <xf numFmtId="0" fontId="3" fillId="0" borderId="0" xfId="0" applyNumberFormat="1" applyFont="1" applyAlignment="1" applyProtection="1">
      <alignment horizontal="left" vertical="top" wrapText="1"/>
    </xf>
    <xf numFmtId="0" fontId="3" fillId="0" borderId="0" xfId="0" applyFont="1" applyProtection="1"/>
    <xf numFmtId="0" fontId="3" fillId="0" borderId="0" xfId="0" applyFont="1" applyAlignment="1" applyProtection="1">
      <alignment vertical="top" wrapText="1"/>
    </xf>
    <xf numFmtId="169" fontId="8" fillId="0" borderId="12" xfId="0" applyNumberFormat="1" applyFont="1" applyBorder="1" applyAlignment="1">
      <alignment horizontal="right" vertical="center"/>
    </xf>
    <xf numFmtId="0" fontId="3" fillId="0" borderId="4" xfId="0" applyFont="1" applyBorder="1"/>
    <xf numFmtId="0" fontId="3" fillId="0" borderId="4" xfId="0" applyFont="1" applyBorder="1" applyProtection="1"/>
    <xf numFmtId="0" fontId="5" fillId="0" borderId="0" xfId="0" applyFont="1" applyAlignment="1" applyProtection="1">
      <alignment wrapText="1"/>
    </xf>
    <xf numFmtId="0" fontId="8" fillId="0" borderId="0" xfId="0" applyFont="1" applyBorder="1" applyAlignment="1">
      <alignment wrapText="1"/>
    </xf>
    <xf numFmtId="0" fontId="3" fillId="0" borderId="0" xfId="0" applyFont="1" applyBorder="1" applyAlignment="1">
      <alignment wrapText="1"/>
    </xf>
    <xf numFmtId="0" fontId="1" fillId="34" borderId="19" xfId="114" applyFill="1" applyBorder="1" applyAlignment="1">
      <alignment horizontal="center"/>
    </xf>
    <xf numFmtId="11" fontId="1" fillId="0" borderId="19" xfId="114" applyNumberFormat="1" applyBorder="1"/>
    <xf numFmtId="11" fontId="1" fillId="0" borderId="9" xfId="114" applyNumberFormat="1" applyBorder="1"/>
    <xf numFmtId="0" fontId="1" fillId="0" borderId="19" xfId="114" applyBorder="1"/>
    <xf numFmtId="0" fontId="1" fillId="0" borderId="9" xfId="114" applyBorder="1"/>
    <xf numFmtId="0" fontId="1" fillId="0" borderId="12" xfId="114" applyBorder="1" applyAlignment="1">
      <alignment horizontal="center"/>
    </xf>
    <xf numFmtId="11" fontId="1" fillId="34" borderId="19" xfId="114" applyNumberFormat="1" applyFill="1" applyBorder="1" applyAlignment="1">
      <alignment horizontal="center"/>
    </xf>
    <xf numFmtId="11" fontId="1" fillId="0" borderId="9" xfId="114" applyNumberFormat="1" applyBorder="1" applyAlignment="1">
      <alignment horizontal="center"/>
    </xf>
    <xf numFmtId="0" fontId="1" fillId="34" borderId="9" xfId="114" applyFill="1" applyBorder="1" applyAlignment="1">
      <alignment horizontal="center"/>
    </xf>
    <xf numFmtId="11" fontId="1" fillId="34" borderId="9" xfId="114" applyNumberFormat="1" applyFill="1" applyBorder="1" applyAlignment="1">
      <alignment horizontal="center"/>
    </xf>
    <xf numFmtId="11" fontId="1" fillId="0" borderId="19" xfId="114" applyNumberFormat="1" applyBorder="1" applyAlignment="1">
      <alignment horizontal="center"/>
    </xf>
    <xf numFmtId="0" fontId="1" fillId="34" borderId="12" xfId="114" applyFill="1" applyBorder="1" applyAlignment="1">
      <alignment horizontal="center"/>
    </xf>
    <xf numFmtId="11" fontId="1" fillId="0" borderId="0" xfId="114" applyNumberFormat="1" applyBorder="1"/>
    <xf numFmtId="2" fontId="8" fillId="0" borderId="12" xfId="0" applyNumberFormat="1" applyFont="1" applyBorder="1" applyAlignment="1">
      <alignment horizontal="right" vertical="center"/>
    </xf>
    <xf numFmtId="0" fontId="8" fillId="34" borderId="12" xfId="0" applyFont="1" applyFill="1" applyBorder="1" applyAlignment="1">
      <alignment horizontal="right" vertical="center"/>
    </xf>
    <xf numFmtId="0" fontId="8" fillId="34" borderId="10" xfId="0" applyFont="1" applyFill="1" applyBorder="1" applyAlignment="1">
      <alignment horizontal="right" vertical="center"/>
    </xf>
    <xf numFmtId="2" fontId="8" fillId="0" borderId="11" xfId="0" applyNumberFormat="1" applyFont="1" applyBorder="1" applyAlignment="1">
      <alignment horizontal="right" vertical="center"/>
    </xf>
    <xf numFmtId="11" fontId="1" fillId="0" borderId="0" xfId="114" applyNumberFormat="1" applyBorder="1" applyAlignment="1">
      <alignment horizontal="center"/>
    </xf>
    <xf numFmtId="2" fontId="8" fillId="34" borderId="12" xfId="0" applyNumberFormat="1" applyFont="1" applyFill="1" applyBorder="1" applyAlignment="1">
      <alignment horizontal="right" vertical="center"/>
    </xf>
    <xf numFmtId="11" fontId="1" fillId="34" borderId="15" xfId="114" applyNumberFormat="1" applyFill="1" applyBorder="1" applyAlignment="1">
      <alignment horizontal="center"/>
    </xf>
    <xf numFmtId="11" fontId="1" fillId="34" borderId="14" xfId="114" applyNumberFormat="1" applyFill="1" applyBorder="1" applyAlignment="1">
      <alignment horizontal="center"/>
    </xf>
    <xf numFmtId="167" fontId="8" fillId="34" borderId="10" xfId="0" applyNumberFormat="1" applyFont="1" applyFill="1" applyBorder="1" applyAlignment="1">
      <alignment horizontal="right" vertical="center"/>
    </xf>
    <xf numFmtId="11" fontId="1" fillId="34" borderId="13" xfId="114" applyNumberFormat="1" applyFill="1" applyBorder="1" applyAlignment="1">
      <alignment horizontal="center"/>
    </xf>
    <xf numFmtId="167" fontId="8" fillId="34" borderId="12" xfId="0" applyNumberFormat="1" applyFont="1" applyFill="1" applyBorder="1" applyAlignment="1">
      <alignment horizontal="right" vertical="center"/>
    </xf>
    <xf numFmtId="0" fontId="1" fillId="0" borderId="12" xfId="114" applyBorder="1"/>
    <xf numFmtId="0" fontId="1" fillId="0" borderId="0" xfId="114" applyBorder="1"/>
    <xf numFmtId="0" fontId="1" fillId="34" borderId="0" xfId="114" applyFill="1" applyBorder="1" applyAlignment="1">
      <alignment horizontal="center"/>
    </xf>
    <xf numFmtId="11" fontId="1" fillId="34" borderId="0" xfId="114" applyNumberFormat="1" applyFill="1" applyBorder="1" applyAlignment="1">
      <alignment horizontal="center"/>
    </xf>
    <xf numFmtId="0" fontId="1" fillId="0" borderId="19" xfId="114" applyBorder="1" applyAlignment="1">
      <alignment horizontal="center" vertical="center"/>
    </xf>
    <xf numFmtId="0" fontId="1" fillId="0" borderId="17" xfId="114" applyBorder="1" applyAlignment="1">
      <alignment horizontal="center" vertical="center"/>
    </xf>
    <xf numFmtId="0" fontId="35" fillId="0" borderId="0" xfId="0" applyFont="1" applyAlignment="1" applyProtection="1"/>
    <xf numFmtId="0" fontId="1" fillId="0" borderId="13" xfId="114" applyBorder="1" applyAlignment="1">
      <alignment horizontal="center" vertical="center"/>
    </xf>
    <xf numFmtId="0" fontId="35" fillId="0" borderId="0" xfId="0" applyFont="1" applyBorder="1" applyProtection="1"/>
    <xf numFmtId="0" fontId="1" fillId="0" borderId="18" xfId="114" applyBorder="1" applyAlignment="1">
      <alignment horizontal="center" vertical="center"/>
    </xf>
    <xf numFmtId="0" fontId="5" fillId="0" borderId="11" xfId="0" applyFont="1" applyFill="1" applyBorder="1" applyAlignment="1" applyProtection="1">
      <alignment horizontal="left" vertical="top" wrapText="1"/>
    </xf>
    <xf numFmtId="0" fontId="1" fillId="0" borderId="15" xfId="114" applyBorder="1" applyAlignment="1">
      <alignment horizontal="center" vertical="center"/>
    </xf>
    <xf numFmtId="0" fontId="5" fillId="0" borderId="11" xfId="0" applyFont="1" applyBorder="1" applyAlignment="1">
      <alignment horizontal="center"/>
    </xf>
    <xf numFmtId="0" fontId="1" fillId="0" borderId="9" xfId="114" applyBorder="1" applyAlignment="1">
      <alignment horizontal="center" vertical="center"/>
    </xf>
    <xf numFmtId="0" fontId="1" fillId="0" borderId="16" xfId="114" applyBorder="1" applyAlignment="1">
      <alignment horizontal="center" vertical="center"/>
    </xf>
    <xf numFmtId="0" fontId="8" fillId="0" borderId="18" xfId="0" applyFont="1" applyBorder="1"/>
    <xf numFmtId="0" fontId="8" fillId="0" borderId="9" xfId="0" applyFont="1" applyBorder="1"/>
    <xf numFmtId="0" fontId="8" fillId="0" borderId="16" xfId="0" applyFont="1" applyBorder="1"/>
    <xf numFmtId="0" fontId="24" fillId="0" borderId="8" xfId="114" applyFont="1" applyBorder="1" applyAlignment="1">
      <alignment horizontal="center" vertical="center" wrapText="1"/>
    </xf>
    <xf numFmtId="0" fontId="5" fillId="0" borderId="2" xfId="0" applyFont="1" applyBorder="1" applyAlignment="1">
      <alignment horizontal="left" vertical="center"/>
    </xf>
    <xf numFmtId="165" fontId="0" fillId="0" borderId="0" xfId="0" applyNumberFormat="1" applyFont="1" applyBorder="1" applyProtection="1"/>
    <xf numFmtId="0" fontId="8" fillId="0" borderId="59" xfId="0" applyFont="1" applyBorder="1"/>
    <xf numFmtId="0" fontId="5" fillId="0" borderId="0" xfId="0" applyFont="1" applyFill="1" applyBorder="1" applyAlignment="1" applyProtection="1">
      <alignment horizontal="left" vertical="top" wrapText="1"/>
    </xf>
    <xf numFmtId="0" fontId="8" fillId="0" borderId="58" xfId="0" applyFont="1" applyBorder="1"/>
    <xf numFmtId="0" fontId="3" fillId="0" borderId="0" xfId="0" applyFont="1" applyBorder="1"/>
    <xf numFmtId="0" fontId="8" fillId="0" borderId="19" xfId="0" applyFont="1" applyBorder="1"/>
    <xf numFmtId="0" fontId="8" fillId="0" borderId="60" xfId="0" applyFont="1" applyBorder="1"/>
    <xf numFmtId="0" fontId="5" fillId="0" borderId="3" xfId="0" applyFont="1" applyBorder="1" applyAlignment="1">
      <alignment horizontal="center"/>
    </xf>
    <xf numFmtId="0" fontId="1" fillId="0" borderId="0" xfId="114" applyBorder="1" applyAlignment="1">
      <alignment horizontal="center" vertical="center"/>
    </xf>
    <xf numFmtId="0" fontId="1" fillId="0" borderId="14" xfId="114" applyBorder="1" applyAlignment="1">
      <alignment horizontal="center" vertical="center"/>
    </xf>
    <xf numFmtId="0" fontId="5" fillId="0" borderId="0" xfId="0" applyFont="1" applyFill="1" applyBorder="1" applyProtection="1"/>
    <xf numFmtId="0" fontId="3" fillId="0" borderId="0" xfId="0" applyNumberFormat="1" applyFont="1" applyFill="1" applyAlignment="1" applyProtection="1">
      <alignment horizontal="left" vertical="top" wrapText="1"/>
    </xf>
    <xf numFmtId="0" fontId="35" fillId="0" borderId="0" xfId="0" applyFont="1"/>
    <xf numFmtId="0" fontId="3" fillId="0" borderId="0" xfId="0" applyFont="1"/>
    <xf numFmtId="0" fontId="0" fillId="0" borderId="17" xfId="0" applyNumberFormat="1" applyFont="1" applyFill="1" applyBorder="1" applyProtection="1"/>
    <xf numFmtId="0" fontId="0" fillId="0" borderId="0" xfId="0" applyNumberFormat="1" applyFont="1" applyFill="1" applyBorder="1" applyProtection="1"/>
    <xf numFmtId="0" fontId="0" fillId="0" borderId="14" xfId="0" applyNumberFormat="1" applyFont="1" applyFill="1" applyBorder="1" applyProtection="1"/>
    <xf numFmtId="0" fontId="5" fillId="0" borderId="0" xfId="0" applyNumberFormat="1" applyFont="1" applyAlignment="1" applyProtection="1">
      <alignment horizontal="left" vertical="top" wrapText="1"/>
    </xf>
    <xf numFmtId="0" fontId="5" fillId="0" borderId="11" xfId="0" applyFont="1" applyBorder="1" applyAlignment="1" applyProtection="1">
      <alignment horizontal="left" vertical="top" wrapText="1"/>
    </xf>
    <xf numFmtId="167" fontId="5" fillId="0" borderId="11" xfId="0" applyNumberFormat="1" applyFont="1" applyFill="1" applyBorder="1" applyAlignment="1" applyProtection="1">
      <alignment horizontal="left" vertical="top" wrapText="1"/>
    </xf>
    <xf numFmtId="0" fontId="5" fillId="0" borderId="16" xfId="0" applyFont="1" applyFill="1" applyBorder="1" applyAlignment="1" applyProtection="1">
      <alignment horizontal="left" vertical="top" wrapText="1"/>
    </xf>
    <xf numFmtId="165" fontId="0" fillId="0" borderId="0" xfId="0" applyNumberFormat="1" applyFont="1" applyFill="1" applyBorder="1" applyProtection="1"/>
    <xf numFmtId="0" fontId="0" fillId="0" borderId="16" xfId="0" applyFont="1" applyBorder="1" applyProtection="1"/>
    <xf numFmtId="165" fontId="0" fillId="0" borderId="17" xfId="0" applyNumberFormat="1" applyFont="1" applyFill="1" applyBorder="1" applyProtection="1"/>
    <xf numFmtId="165" fontId="0" fillId="0" borderId="17" xfId="0" applyNumberFormat="1" applyFont="1" applyBorder="1" applyProtection="1"/>
    <xf numFmtId="165" fontId="0" fillId="0" borderId="18" xfId="0" applyNumberFormat="1" applyFont="1" applyBorder="1" applyProtection="1"/>
    <xf numFmtId="0" fontId="0" fillId="0" borderId="9" xfId="0" applyFont="1" applyBorder="1" applyProtection="1"/>
    <xf numFmtId="165" fontId="0" fillId="0" borderId="19" xfId="0" applyNumberFormat="1" applyFont="1" applyBorder="1" applyProtection="1"/>
    <xf numFmtId="0" fontId="0" fillId="0" borderId="13" xfId="0" applyFont="1" applyBorder="1" applyProtection="1"/>
    <xf numFmtId="165" fontId="0" fillId="0" borderId="14" xfId="0" applyNumberFormat="1" applyFont="1" applyFill="1" applyBorder="1" applyProtection="1"/>
    <xf numFmtId="165" fontId="0" fillId="0" borderId="14" xfId="0" applyNumberFormat="1" applyFont="1" applyBorder="1" applyProtection="1"/>
    <xf numFmtId="165" fontId="0" fillId="0" borderId="15" xfId="0" applyNumberFormat="1" applyFont="1" applyBorder="1" applyProtection="1"/>
    <xf numFmtId="168" fontId="32" fillId="0" borderId="52" xfId="0" applyNumberFormat="1" applyFont="1" applyFill="1" applyBorder="1" applyProtection="1"/>
    <xf numFmtId="168" fontId="32" fillId="0" borderId="53" xfId="0" applyNumberFormat="1" applyFont="1" applyFill="1" applyBorder="1" applyProtection="1"/>
    <xf numFmtId="168" fontId="32" fillId="0" borderId="46" xfId="0" applyNumberFormat="1" applyFont="1" applyFill="1" applyBorder="1" applyProtection="1"/>
    <xf numFmtId="49" fontId="8" fillId="0" borderId="0" xfId="0" applyNumberFormat="1" applyFont="1" applyFill="1" applyBorder="1" applyAlignment="1" applyProtection="1">
      <alignment horizontal="center" vertical="center" wrapText="1"/>
    </xf>
    <xf numFmtId="168" fontId="32" fillId="0" borderId="47" xfId="0" applyNumberFormat="1" applyFont="1" applyFill="1" applyBorder="1" applyProtection="1"/>
    <xf numFmtId="168" fontId="32" fillId="0" borderId="49" xfId="0" applyNumberFormat="1" applyFont="1" applyFill="1" applyBorder="1" applyProtection="1"/>
    <xf numFmtId="168" fontId="32" fillId="0" borderId="50" xfId="0" applyNumberFormat="1" applyFont="1" applyFill="1" applyBorder="1" applyProtection="1"/>
    <xf numFmtId="2" fontId="8" fillId="0" borderId="0" xfId="0" applyNumberFormat="1" applyFont="1" applyProtection="1"/>
    <xf numFmtId="11" fontId="28" fillId="0" borderId="0" xfId="0" applyNumberFormat="1" applyFont="1" applyBorder="1" applyProtection="1"/>
    <xf numFmtId="11" fontId="8" fillId="0" borderId="0" xfId="0" applyNumberFormat="1" applyFont="1" applyProtection="1"/>
    <xf numFmtId="2" fontId="8" fillId="0" borderId="0" xfId="0" applyNumberFormat="1" applyFont="1" applyBorder="1" applyProtection="1"/>
    <xf numFmtId="11" fontId="8" fillId="0" borderId="0" xfId="0" applyNumberFormat="1" applyFont="1" applyBorder="1" applyProtection="1"/>
    <xf numFmtId="0" fontId="5" fillId="0" borderId="0" xfId="0" applyFont="1" applyBorder="1" applyAlignment="1" applyProtection="1">
      <alignment wrapText="1"/>
    </xf>
    <xf numFmtId="0" fontId="5" fillId="0" borderId="0" xfId="0" applyFont="1" applyBorder="1" applyAlignment="1" applyProtection="1">
      <alignment horizontal="left" vertical="center"/>
    </xf>
    <xf numFmtId="11" fontId="28" fillId="0" borderId="0" xfId="58" applyNumberFormat="1" applyFont="1" applyBorder="1" applyProtection="1"/>
    <xf numFmtId="1" fontId="8" fillId="0" borderId="0" xfId="0" applyNumberFormat="1" applyFont="1" applyBorder="1" applyProtection="1"/>
    <xf numFmtId="169" fontId="28" fillId="0" borderId="0" xfId="42" applyNumberFormat="1" applyFont="1" applyBorder="1" applyAlignment="1" applyProtection="1">
      <alignment horizontal="center" vertical="center"/>
    </xf>
    <xf numFmtId="169" fontId="28" fillId="0" borderId="0" xfId="43" applyNumberFormat="1" applyFont="1" applyBorder="1" applyAlignment="1" applyProtection="1">
      <alignment horizontal="center" vertical="center"/>
    </xf>
    <xf numFmtId="169" fontId="28" fillId="0" borderId="0" xfId="46" applyNumberFormat="1" applyFont="1" applyBorder="1" applyAlignment="1" applyProtection="1">
      <alignment horizontal="center" vertical="center"/>
    </xf>
    <xf numFmtId="169" fontId="28" fillId="0" borderId="0" xfId="50" applyNumberFormat="1" applyFont="1" applyBorder="1" applyAlignment="1" applyProtection="1">
      <alignment horizontal="center" vertical="center"/>
    </xf>
    <xf numFmtId="169" fontId="28" fillId="0" borderId="0" xfId="51" applyNumberFormat="1" applyFont="1" applyBorder="1" applyAlignment="1" applyProtection="1">
      <alignment horizontal="center" vertical="center"/>
    </xf>
    <xf numFmtId="169" fontId="28" fillId="0" borderId="0" xfId="52" applyNumberFormat="1" applyFont="1" applyBorder="1" applyAlignment="1" applyProtection="1">
      <alignment horizontal="center" vertical="center"/>
    </xf>
    <xf numFmtId="169" fontId="28" fillId="0" borderId="0" xfId="53" applyNumberFormat="1" applyFont="1" applyBorder="1" applyAlignment="1" applyProtection="1">
      <alignment horizontal="center" vertical="center"/>
    </xf>
    <xf numFmtId="169" fontId="28" fillId="0" borderId="0" xfId="54" applyNumberFormat="1" applyFont="1" applyBorder="1" applyAlignment="1" applyProtection="1">
      <alignment horizontal="center" vertical="center"/>
    </xf>
    <xf numFmtId="0" fontId="5" fillId="0" borderId="0" xfId="0" applyFont="1" applyBorder="1" applyAlignment="1" applyProtection="1">
      <alignment horizontal="left" vertical="center" wrapText="1"/>
    </xf>
    <xf numFmtId="167" fontId="28" fillId="0" borderId="0" xfId="42" applyNumberFormat="1" applyFont="1" applyBorder="1" applyAlignment="1" applyProtection="1">
      <alignment horizontal="center" vertical="center"/>
    </xf>
    <xf numFmtId="167" fontId="28" fillId="0" borderId="0" xfId="43" applyNumberFormat="1" applyFont="1" applyBorder="1" applyAlignment="1" applyProtection="1">
      <alignment horizontal="center" vertical="center"/>
    </xf>
    <xf numFmtId="167" fontId="28" fillId="0" borderId="0" xfId="46" applyNumberFormat="1" applyFont="1" applyBorder="1" applyAlignment="1" applyProtection="1">
      <alignment horizontal="center" vertical="center"/>
    </xf>
    <xf numFmtId="167" fontId="28" fillId="0" borderId="0" xfId="50" applyNumberFormat="1" applyFont="1" applyBorder="1" applyAlignment="1" applyProtection="1">
      <alignment horizontal="center" vertical="center"/>
    </xf>
    <xf numFmtId="167" fontId="28" fillId="0" borderId="0" xfId="51" applyNumberFormat="1" applyFont="1" applyBorder="1" applyAlignment="1" applyProtection="1">
      <alignment horizontal="center" vertical="center"/>
    </xf>
    <xf numFmtId="167" fontId="28" fillId="0" borderId="0" xfId="52" applyNumberFormat="1" applyFont="1" applyBorder="1" applyAlignment="1" applyProtection="1">
      <alignment horizontal="center" vertical="center"/>
    </xf>
    <xf numFmtId="167" fontId="28" fillId="0" borderId="0" xfId="53" applyNumberFormat="1" applyFont="1" applyBorder="1" applyAlignment="1" applyProtection="1">
      <alignment horizontal="center" vertical="center"/>
    </xf>
    <xf numFmtId="167" fontId="28" fillId="0" borderId="0" xfId="54" applyNumberFormat="1" applyFont="1" applyBorder="1" applyAlignment="1" applyProtection="1">
      <alignment horizontal="center" vertical="center"/>
    </xf>
    <xf numFmtId="0" fontId="5" fillId="0" borderId="0" xfId="0" applyFont="1" applyBorder="1" applyAlignment="1" applyProtection="1">
      <alignment horizontal="center"/>
    </xf>
    <xf numFmtId="11" fontId="28" fillId="0" borderId="0" xfId="67" applyNumberFormat="1" applyFont="1" applyBorder="1" applyProtection="1"/>
    <xf numFmtId="164" fontId="28" fillId="0" borderId="0" xfId="42" applyNumberFormat="1" applyFont="1" applyBorder="1" applyAlignment="1" applyProtection="1">
      <alignment horizontal="center" vertical="center"/>
    </xf>
    <xf numFmtId="164" fontId="28" fillId="0" borderId="0" xfId="43" applyNumberFormat="1" applyFont="1" applyBorder="1" applyAlignment="1" applyProtection="1">
      <alignment horizontal="center" vertical="center"/>
    </xf>
    <xf numFmtId="164" fontId="28" fillId="0" borderId="0" xfId="46" applyNumberFormat="1" applyFont="1" applyBorder="1" applyAlignment="1" applyProtection="1">
      <alignment horizontal="center" vertical="center"/>
    </xf>
    <xf numFmtId="164" fontId="28" fillId="0" borderId="0" xfId="50" applyNumberFormat="1" applyFont="1" applyBorder="1" applyAlignment="1" applyProtection="1">
      <alignment horizontal="center" vertical="center"/>
    </xf>
    <xf numFmtId="164" fontId="28" fillId="0" borderId="0" xfId="51" applyNumberFormat="1" applyFont="1" applyBorder="1" applyAlignment="1" applyProtection="1">
      <alignment horizontal="center" vertical="center"/>
    </xf>
    <xf numFmtId="164" fontId="28" fillId="0" borderId="0" xfId="52" applyNumberFormat="1" applyFont="1" applyBorder="1" applyAlignment="1" applyProtection="1">
      <alignment horizontal="center" vertical="center"/>
    </xf>
    <xf numFmtId="164" fontId="28" fillId="0" borderId="0" xfId="53" applyNumberFormat="1" applyFont="1" applyBorder="1" applyAlignment="1" applyProtection="1">
      <alignment horizontal="center" vertical="center"/>
    </xf>
    <xf numFmtId="164" fontId="28" fillId="0" borderId="0" xfId="54" applyNumberFormat="1" applyFont="1" applyBorder="1" applyAlignment="1" applyProtection="1">
      <alignment horizontal="center" vertical="center"/>
    </xf>
    <xf numFmtId="11" fontId="28" fillId="0" borderId="0" xfId="68" applyNumberFormat="1" applyFont="1" applyBorder="1" applyProtection="1"/>
    <xf numFmtId="0" fontId="5" fillId="0" borderId="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xf>
    <xf numFmtId="0" fontId="3" fillId="0" borderId="11" xfId="0" applyFont="1" applyBorder="1" applyAlignment="1" applyProtection="1">
      <alignment wrapText="1"/>
    </xf>
    <xf numFmtId="0" fontId="3" fillId="0" borderId="11" xfId="0" applyFont="1" applyBorder="1" applyProtection="1"/>
    <xf numFmtId="0" fontId="8" fillId="2" borderId="11" xfId="0" applyFont="1" applyFill="1" applyBorder="1" applyProtection="1">
      <protection locked="0"/>
    </xf>
    <xf numFmtId="0" fontId="8" fillId="0" borderId="17" xfId="0" applyFont="1" applyBorder="1" applyAlignment="1" applyProtection="1"/>
    <xf numFmtId="0" fontId="29" fillId="0" borderId="0" xfId="0" applyFont="1" applyBorder="1" applyAlignment="1" applyProtection="1">
      <alignment vertical="center" wrapText="1"/>
    </xf>
    <xf numFmtId="0" fontId="0" fillId="0" borderId="0" xfId="0" applyFill="1" applyBorder="1" applyAlignment="1" applyProtection="1">
      <alignment vertical="center" wrapText="1"/>
    </xf>
    <xf numFmtId="0" fontId="29" fillId="0" borderId="0" xfId="0" applyFont="1" applyFill="1" applyBorder="1" applyAlignment="1" applyProtection="1">
      <alignment vertical="center" wrapText="1"/>
    </xf>
    <xf numFmtId="0" fontId="8" fillId="0" borderId="18" xfId="0" applyFont="1" applyBorder="1" applyAlignment="1" applyProtection="1"/>
    <xf numFmtId="170" fontId="32" fillId="35" borderId="54" xfId="0" applyNumberFormat="1" applyFont="1" applyFill="1" applyBorder="1" applyProtection="1"/>
    <xf numFmtId="170" fontId="32" fillId="35" borderId="61" xfId="0" applyNumberFormat="1" applyFont="1" applyFill="1" applyBorder="1" applyProtection="1"/>
    <xf numFmtId="0" fontId="3" fillId="0" borderId="0" xfId="0" applyFont="1" applyAlignment="1" applyProtection="1">
      <alignment wrapText="1"/>
    </xf>
    <xf numFmtId="0" fontId="8" fillId="0" borderId="0" xfId="0" applyFont="1" applyBorder="1" applyAlignment="1" applyProtection="1">
      <alignment wrapText="1"/>
    </xf>
    <xf numFmtId="0" fontId="5" fillId="0" borderId="0" xfId="0" applyFont="1" applyBorder="1" applyAlignment="1" applyProtection="1">
      <alignment horizontal="center"/>
    </xf>
    <xf numFmtId="0" fontId="8" fillId="0" borderId="0" xfId="0" applyFont="1" applyBorder="1" applyAlignment="1" applyProtection="1"/>
    <xf numFmtId="0" fontId="5" fillId="0" borderId="0" xfId="0" applyFont="1" applyAlignment="1" applyProtection="1">
      <alignment wrapText="1"/>
    </xf>
    <xf numFmtId="0" fontId="8" fillId="0" borderId="0" xfId="0" applyFont="1" applyAlignment="1" applyProtection="1">
      <alignment wrapText="1"/>
    </xf>
    <xf numFmtId="49" fontId="3" fillId="2" borderId="8" xfId="0" applyNumberFormat="1" applyFont="1" applyFill="1" applyBorder="1" applyAlignment="1" applyProtection="1">
      <alignment horizontal="center" vertical="center" wrapText="1"/>
      <protection locked="0"/>
    </xf>
    <xf numFmtId="49" fontId="8" fillId="2" borderId="20" xfId="0" applyNumberFormat="1" applyFont="1" applyFill="1" applyBorder="1" applyAlignment="1" applyProtection="1">
      <alignment horizontal="center" vertical="center" wrapText="1"/>
      <protection locked="0"/>
    </xf>
    <xf numFmtId="49" fontId="8" fillId="2" borderId="21" xfId="0" applyNumberFormat="1" applyFont="1" applyFill="1" applyBorder="1" applyAlignment="1" applyProtection="1">
      <alignment horizontal="center" vertical="center" wrapText="1"/>
      <protection locked="0"/>
    </xf>
    <xf numFmtId="0" fontId="5" fillId="0" borderId="14" xfId="0" applyFont="1" applyBorder="1" applyAlignment="1" applyProtection="1"/>
    <xf numFmtId="0" fontId="0" fillId="0" borderId="14" xfId="0" applyBorder="1" applyAlignment="1" applyProtection="1"/>
    <xf numFmtId="0" fontId="3" fillId="0" borderId="16" xfId="0" applyFont="1" applyBorder="1" applyAlignment="1" applyProtection="1">
      <alignment horizontal="left"/>
    </xf>
    <xf numFmtId="0" fontId="3" fillId="0" borderId="17" xfId="0" applyFont="1" applyBorder="1" applyAlignment="1" applyProtection="1">
      <alignment horizontal="left"/>
    </xf>
    <xf numFmtId="0" fontId="5" fillId="0" borderId="14" xfId="0" applyFont="1" applyBorder="1" applyAlignment="1" applyProtection="1">
      <alignment horizontal="left" vertical="center"/>
    </xf>
    <xf numFmtId="0" fontId="3" fillId="0" borderId="4" xfId="0" applyFont="1" applyBorder="1" applyAlignment="1" applyProtection="1">
      <alignment horizontal="left" vertical="center" wrapText="1"/>
    </xf>
    <xf numFmtId="0" fontId="3" fillId="0" borderId="16" xfId="0" applyFont="1" applyFill="1" applyBorder="1" applyAlignment="1" applyProtection="1">
      <alignment horizontal="left" vertical="center" wrapText="1"/>
    </xf>
    <xf numFmtId="0" fontId="3" fillId="0" borderId="17"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29" fillId="0" borderId="9"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9" xfId="0" applyFont="1" applyBorder="1" applyAlignment="1" applyProtection="1">
      <alignment horizontal="left" vertical="center" wrapText="1"/>
    </xf>
    <xf numFmtId="0" fontId="29" fillId="0" borderId="13" xfId="0" applyFont="1" applyFill="1" applyBorder="1" applyAlignment="1" applyProtection="1">
      <alignment horizontal="left" vertical="center" wrapText="1"/>
    </xf>
    <xf numFmtId="0" fontId="29" fillId="0" borderId="14" xfId="0" applyFont="1" applyFill="1" applyBorder="1" applyAlignment="1" applyProtection="1">
      <alignment horizontal="left" vertical="center" wrapText="1"/>
    </xf>
    <xf numFmtId="0" fontId="29" fillId="0" borderId="15" xfId="0" applyFont="1" applyFill="1" applyBorder="1" applyAlignment="1" applyProtection="1">
      <alignment horizontal="left" vertical="center" wrapText="1"/>
    </xf>
    <xf numFmtId="0" fontId="5" fillId="0" borderId="1" xfId="0" applyFont="1" applyBorder="1" applyAlignment="1">
      <alignment horizontal="center"/>
    </xf>
    <xf numFmtId="0" fontId="0" fillId="0" borderId="5" xfId="0" applyFont="1" applyBorder="1" applyAlignment="1">
      <alignment wrapText="1"/>
    </xf>
    <xf numFmtId="0" fontId="0" fillId="0" borderId="31" xfId="0" applyFont="1" applyBorder="1" applyAlignment="1">
      <alignment wrapText="1"/>
    </xf>
    <xf numFmtId="0" fontId="3" fillId="0" borderId="4" xfId="0" applyFont="1" applyBorder="1" applyAlignment="1">
      <alignment wrapText="1"/>
    </xf>
    <xf numFmtId="0" fontId="0" fillId="0" borderId="4" xfId="0" applyFont="1" applyBorder="1" applyAlignment="1">
      <alignment wrapText="1"/>
    </xf>
    <xf numFmtId="0" fontId="0" fillId="0" borderId="25" xfId="0" applyFont="1" applyBorder="1" applyAlignment="1">
      <alignment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55" xfId="0" applyFont="1" applyBorder="1" applyAlignment="1">
      <alignment horizontal="center"/>
    </xf>
    <xf numFmtId="0" fontId="5" fillId="0" borderId="56" xfId="0" applyFont="1" applyBorder="1" applyAlignment="1">
      <alignment horizontal="center"/>
    </xf>
    <xf numFmtId="0" fontId="5" fillId="0" borderId="57" xfId="0" applyFont="1" applyBorder="1" applyAlignment="1">
      <alignment horizontal="center"/>
    </xf>
    <xf numFmtId="0" fontId="5" fillId="0" borderId="23" xfId="0" applyFont="1" applyBorder="1" applyAlignment="1">
      <alignment horizontal="center"/>
    </xf>
    <xf numFmtId="0" fontId="8" fillId="0" borderId="28" xfId="0" applyFont="1" applyBorder="1" applyAlignment="1"/>
    <xf numFmtId="0" fontId="5" fillId="0" borderId="22" xfId="0" applyFont="1" applyBorder="1" applyAlignment="1">
      <alignment horizontal="center"/>
    </xf>
    <xf numFmtId="0" fontId="8" fillId="0" borderId="24" xfId="0" applyFont="1" applyBorder="1" applyAlignment="1"/>
    <xf numFmtId="0" fontId="8" fillId="0" borderId="29" xfId="0" applyFont="1" applyBorder="1" applyAlignment="1"/>
    <xf numFmtId="0" fontId="8" fillId="0" borderId="30" xfId="0" applyFont="1" applyBorder="1" applyAlignment="1"/>
    <xf numFmtId="0" fontId="8" fillId="0" borderId="9" xfId="0" applyFont="1" applyBorder="1" applyAlignment="1">
      <alignment wrapText="1"/>
    </xf>
    <xf numFmtId="0" fontId="8" fillId="0" borderId="0" xfId="0" applyFont="1" applyBorder="1" applyAlignment="1">
      <alignment wrapText="1"/>
    </xf>
    <xf numFmtId="0" fontId="8" fillId="0" borderId="19" xfId="0" applyFont="1" applyBorder="1" applyAlignment="1">
      <alignment wrapText="1"/>
    </xf>
    <xf numFmtId="0" fontId="8" fillId="0" borderId="13" xfId="0" applyFont="1" applyBorder="1" applyAlignment="1">
      <alignment wrapText="1"/>
    </xf>
    <xf numFmtId="0" fontId="8" fillId="0" borderId="14" xfId="0" applyFont="1" applyBorder="1" applyAlignment="1">
      <alignment wrapText="1"/>
    </xf>
    <xf numFmtId="0" fontId="8" fillId="0" borderId="15" xfId="0" applyFont="1" applyBorder="1" applyAlignment="1">
      <alignment wrapText="1"/>
    </xf>
    <xf numFmtId="0" fontId="3" fillId="0" borderId="0" xfId="0" applyFont="1" applyAlignment="1">
      <alignment wrapText="1"/>
    </xf>
    <xf numFmtId="0" fontId="0" fillId="0" borderId="0" xfId="0" applyAlignment="1">
      <alignment wrapText="1"/>
    </xf>
    <xf numFmtId="0" fontId="8" fillId="0" borderId="0" xfId="0" applyFont="1" applyAlignment="1">
      <alignment wrapText="1"/>
    </xf>
  </cellXfs>
  <cellStyles count="128">
    <cellStyle name="20% - Accent1" xfId="1" builtinId="30" customBuiltin="1"/>
    <cellStyle name="20% - Accent1 2" xfId="102"/>
    <cellStyle name="20% - Accent1 3" xfId="116"/>
    <cellStyle name="20% - Accent2" xfId="2" builtinId="34" customBuiltin="1"/>
    <cellStyle name="20% - Accent2 2" xfId="104"/>
    <cellStyle name="20% - Accent2 3" xfId="118"/>
    <cellStyle name="20% - Accent3" xfId="3" builtinId="38" customBuiltin="1"/>
    <cellStyle name="20% - Accent3 2" xfId="106"/>
    <cellStyle name="20% - Accent3 3" xfId="120"/>
    <cellStyle name="20% - Accent4" xfId="4" builtinId="42" customBuiltin="1"/>
    <cellStyle name="20% - Accent4 2" xfId="108"/>
    <cellStyle name="20% - Accent4 3" xfId="122"/>
    <cellStyle name="20% - Accent5" xfId="5" builtinId="46" customBuiltin="1"/>
    <cellStyle name="20% - Accent5 2" xfId="110"/>
    <cellStyle name="20% - Accent5 3" xfId="124"/>
    <cellStyle name="20% - Accent6" xfId="6" builtinId="50" customBuiltin="1"/>
    <cellStyle name="20% - Accent6 2" xfId="112"/>
    <cellStyle name="20% - Accent6 3" xfId="126"/>
    <cellStyle name="40% - Accent1" xfId="7" builtinId="31" customBuiltin="1"/>
    <cellStyle name="40% - Accent1 2" xfId="103"/>
    <cellStyle name="40% - Accent1 3" xfId="117"/>
    <cellStyle name="40% - Accent2" xfId="8" builtinId="35" customBuiltin="1"/>
    <cellStyle name="40% - Accent2 2" xfId="105"/>
    <cellStyle name="40% - Accent2 3" xfId="119"/>
    <cellStyle name="40% - Accent3" xfId="9" builtinId="39" customBuiltin="1"/>
    <cellStyle name="40% - Accent3 2" xfId="107"/>
    <cellStyle name="40% - Accent3 3" xfId="121"/>
    <cellStyle name="40% - Accent4" xfId="10" builtinId="43" customBuiltin="1"/>
    <cellStyle name="40% - Accent4 2" xfId="109"/>
    <cellStyle name="40% - Accent4 3" xfId="123"/>
    <cellStyle name="40% - Accent5" xfId="11" builtinId="47" customBuiltin="1"/>
    <cellStyle name="40% - Accent5 2" xfId="111"/>
    <cellStyle name="40% - Accent5 3" xfId="125"/>
    <cellStyle name="40% - Accent6" xfId="12" builtinId="51" customBuiltin="1"/>
    <cellStyle name="40% - Accent6 2" xfId="113"/>
    <cellStyle name="40% - Accent6 3" xfId="12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 10 2" xfId="38"/>
    <cellStyle name="Normal 10 3" xfId="39"/>
    <cellStyle name="Normal 10 4" xfId="40"/>
    <cellStyle name="Normal 10 5" xfId="41"/>
    <cellStyle name="Normal 11" xfId="42"/>
    <cellStyle name="Normal 12" xfId="43"/>
    <cellStyle name="Normal 12 2" xfId="44"/>
    <cellStyle name="Normal 12 3" xfId="45"/>
    <cellStyle name="Normal 13" xfId="46"/>
    <cellStyle name="Normal 13 2" xfId="47"/>
    <cellStyle name="Normal 13 3" xfId="48"/>
    <cellStyle name="Normal 13 4" xfId="49"/>
    <cellStyle name="Normal 14" xfId="50"/>
    <cellStyle name="Normal 15" xfId="51"/>
    <cellStyle name="Normal 16" xfId="52"/>
    <cellStyle name="Normal 17" xfId="53"/>
    <cellStyle name="Normal 18" xfId="54"/>
    <cellStyle name="Normal 2" xfId="97"/>
    <cellStyle name="Normal 2 2" xfId="55"/>
    <cellStyle name="Normal 2 3" xfId="56"/>
    <cellStyle name="Normal 2 4" xfId="57"/>
    <cellStyle name="Normal 3" xfId="58"/>
    <cellStyle name="Normal 3 2" xfId="59"/>
    <cellStyle name="Normal 3 3" xfId="98"/>
    <cellStyle name="Normal 4" xfId="114"/>
    <cellStyle name="Normal 4 2" xfId="60"/>
    <cellStyle name="Normal 4 3" xfId="61"/>
    <cellStyle name="Normal 4 4" xfId="62"/>
    <cellStyle name="Normal 4 5" xfId="63"/>
    <cellStyle name="Normal 4 6" xfId="64"/>
    <cellStyle name="Normal 4 7" xfId="65"/>
    <cellStyle name="Normal 4 8" xfId="66"/>
    <cellStyle name="Normal 5" xfId="67"/>
    <cellStyle name="Normal 5 2" xfId="99"/>
    <cellStyle name="Normal 6" xfId="68"/>
    <cellStyle name="Normal 6 2" xfId="69"/>
    <cellStyle name="Normal 6 3" xfId="70"/>
    <cellStyle name="Normal 6 4" xfId="71"/>
    <cellStyle name="Normal 6 5" xfId="72"/>
    <cellStyle name="Normal 6 6" xfId="73"/>
    <cellStyle name="Normal 6 7" xfId="74"/>
    <cellStyle name="Normal 6 8" xfId="75"/>
    <cellStyle name="Normal 6 9" xfId="100"/>
    <cellStyle name="Note 10" xfId="76"/>
    <cellStyle name="Note 11" xfId="77"/>
    <cellStyle name="Note 12" xfId="78"/>
    <cellStyle name="Note 13" xfId="79"/>
    <cellStyle name="Note 14" xfId="80"/>
    <cellStyle name="Note 15" xfId="81"/>
    <cellStyle name="Note 16" xfId="82"/>
    <cellStyle name="Note 17" xfId="83"/>
    <cellStyle name="Note 18" xfId="84"/>
    <cellStyle name="Note 19" xfId="101"/>
    <cellStyle name="Note 2" xfId="85"/>
    <cellStyle name="Note 20" xfId="115"/>
    <cellStyle name="Note 3" xfId="86"/>
    <cellStyle name="Note 4" xfId="87"/>
    <cellStyle name="Note 5" xfId="88"/>
    <cellStyle name="Note 6" xfId="89"/>
    <cellStyle name="Note 7" xfId="90"/>
    <cellStyle name="Note 8" xfId="91"/>
    <cellStyle name="Note 9" xfId="92"/>
    <cellStyle name="Output" xfId="93" builtinId="21" customBuiltin="1"/>
    <cellStyle name="Title" xfId="94" builtinId="15" customBuiltin="1"/>
    <cellStyle name="Total" xfId="95" builtinId="25" customBuiltin="1"/>
    <cellStyle name="Warning Text" xfId="96" builtinId="11"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Input_and_results!$A$5:$C$5</c:f>
          <c:strCache>
            <c:ptCount val="1"/>
            <c:pt idx="0">
              <c:v>A test of an unregulated site in Alaska or conterminous basins in Canada</c:v>
            </c:pt>
          </c:strCache>
        </c:strRef>
      </c:tx>
      <c:layout>
        <c:manualLayout>
          <c:xMode val="edge"/>
          <c:yMode val="edge"/>
          <c:x val="0.16927536231884061"/>
          <c:y val="1.433289110196018E-2"/>
        </c:manualLayout>
      </c:layout>
      <c:overlay val="0"/>
      <c:spPr>
        <a:noFill/>
        <a:ln w="25400">
          <a:noFill/>
        </a:ln>
      </c:spPr>
      <c:txPr>
        <a:bodyPr/>
        <a:lstStyle/>
        <a:p>
          <a:pPr>
            <a:defRPr sz="14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2512802956486627"/>
          <c:y val="0.10573088511865852"/>
          <c:w val="0.81287212844213852"/>
          <c:h val="0.63800505933889418"/>
        </c:manualLayout>
      </c:layout>
      <c:scatterChart>
        <c:scatterStyle val="lineMarker"/>
        <c:varyColors val="0"/>
        <c:ser>
          <c:idx val="1"/>
          <c:order val="0"/>
          <c:tx>
            <c:v>Upper Limit of 90 Percent Prediction Interval Flow</c:v>
          </c:tx>
          <c:spPr>
            <a:ln w="25400">
              <a:solidFill>
                <a:schemeClr val="tx1"/>
              </a:solidFill>
              <a:prstDash val="lgDash"/>
            </a:ln>
          </c:spPr>
          <c:marker>
            <c:symbol val="none"/>
          </c:marker>
          <c:xVal>
            <c:numRef>
              <c:f>Input_and_results!$A$16:$A$23</c:f>
              <c:numCache>
                <c:formatCode>General</c:formatCode>
                <c:ptCount val="8"/>
                <c:pt idx="0">
                  <c:v>50</c:v>
                </c:pt>
                <c:pt idx="1">
                  <c:v>20</c:v>
                </c:pt>
                <c:pt idx="2">
                  <c:v>10</c:v>
                </c:pt>
                <c:pt idx="3">
                  <c:v>4</c:v>
                </c:pt>
                <c:pt idx="4">
                  <c:v>2</c:v>
                </c:pt>
                <c:pt idx="5">
                  <c:v>1</c:v>
                </c:pt>
                <c:pt idx="6">
                  <c:v>0.5</c:v>
                </c:pt>
                <c:pt idx="7">
                  <c:v>0.2</c:v>
                </c:pt>
              </c:numCache>
            </c:numRef>
          </c:xVal>
          <c:yVal>
            <c:numRef>
              <c:f>Input_and_results!$D$16:$D$23</c:f>
              <c:numCache>
                <c:formatCode>[&lt;100]##.0;[&gt;=100]#,###,###</c:formatCode>
                <c:ptCount val="8"/>
                <c:pt idx="0">
                  <c:v>10200</c:v>
                </c:pt>
                <c:pt idx="1">
                  <c:v>13100</c:v>
                </c:pt>
                <c:pt idx="2">
                  <c:v>15200</c:v>
                </c:pt>
                <c:pt idx="3">
                  <c:v>18300</c:v>
                </c:pt>
                <c:pt idx="4">
                  <c:v>20800</c:v>
                </c:pt>
                <c:pt idx="5">
                  <c:v>23500</c:v>
                </c:pt>
                <c:pt idx="6">
                  <c:v>26700</c:v>
                </c:pt>
                <c:pt idx="7">
                  <c:v>31300</c:v>
                </c:pt>
              </c:numCache>
            </c:numRef>
          </c:yVal>
          <c:smooth val="0"/>
        </c:ser>
        <c:ser>
          <c:idx val="0"/>
          <c:order val="1"/>
          <c:tx>
            <c:v>Percent Chance Exceedance Flow</c:v>
          </c:tx>
          <c:spPr>
            <a:ln w="25400">
              <a:solidFill>
                <a:schemeClr val="tx1"/>
              </a:solidFill>
              <a:prstDash val="solid"/>
            </a:ln>
          </c:spPr>
          <c:marker>
            <c:symbol val="circle"/>
            <c:size val="7"/>
            <c:spPr>
              <a:solidFill>
                <a:srgbClr val="000000"/>
              </a:solidFill>
              <a:ln>
                <a:solidFill>
                  <a:srgbClr val="000000"/>
                </a:solidFill>
                <a:prstDash val="solid"/>
              </a:ln>
            </c:spPr>
          </c:marker>
          <c:xVal>
            <c:numRef>
              <c:f>Input_and_results!$A$16:$A$23</c:f>
              <c:numCache>
                <c:formatCode>General</c:formatCode>
                <c:ptCount val="8"/>
                <c:pt idx="0">
                  <c:v>50</c:v>
                </c:pt>
                <c:pt idx="1">
                  <c:v>20</c:v>
                </c:pt>
                <c:pt idx="2">
                  <c:v>10</c:v>
                </c:pt>
                <c:pt idx="3">
                  <c:v>4</c:v>
                </c:pt>
                <c:pt idx="4">
                  <c:v>2</c:v>
                </c:pt>
                <c:pt idx="5">
                  <c:v>1</c:v>
                </c:pt>
                <c:pt idx="6">
                  <c:v>0.5</c:v>
                </c:pt>
                <c:pt idx="7">
                  <c:v>0.2</c:v>
                </c:pt>
              </c:numCache>
            </c:numRef>
          </c:xVal>
          <c:yVal>
            <c:numRef>
              <c:f>Input_and_results!$B$16:$B$23</c:f>
              <c:numCache>
                <c:formatCode>[&lt;100]##.0;[&gt;=100]#,###,###</c:formatCode>
                <c:ptCount val="8"/>
                <c:pt idx="0">
                  <c:v>3570</c:v>
                </c:pt>
                <c:pt idx="1">
                  <c:v>4660</c:v>
                </c:pt>
                <c:pt idx="2">
                  <c:v>5420</c:v>
                </c:pt>
                <c:pt idx="3">
                  <c:v>6390</c:v>
                </c:pt>
                <c:pt idx="4">
                  <c:v>7100</c:v>
                </c:pt>
                <c:pt idx="5">
                  <c:v>7870</c:v>
                </c:pt>
                <c:pt idx="6">
                  <c:v>8620</c:v>
                </c:pt>
                <c:pt idx="7">
                  <c:v>9630</c:v>
                </c:pt>
              </c:numCache>
            </c:numRef>
          </c:yVal>
          <c:smooth val="0"/>
        </c:ser>
        <c:ser>
          <c:idx val="2"/>
          <c:order val="2"/>
          <c:tx>
            <c:v>Lower Limit of 90 Percent Prediction Interval Flow</c:v>
          </c:tx>
          <c:spPr>
            <a:ln w="25400">
              <a:solidFill>
                <a:schemeClr val="tx1"/>
              </a:solidFill>
              <a:prstDash val="lgDash"/>
            </a:ln>
          </c:spPr>
          <c:marker>
            <c:symbol val="none"/>
          </c:marker>
          <c:xVal>
            <c:numRef>
              <c:f>Input_and_results!$A$16:$A$23</c:f>
              <c:numCache>
                <c:formatCode>General</c:formatCode>
                <c:ptCount val="8"/>
                <c:pt idx="0">
                  <c:v>50</c:v>
                </c:pt>
                <c:pt idx="1">
                  <c:v>20</c:v>
                </c:pt>
                <c:pt idx="2">
                  <c:v>10</c:v>
                </c:pt>
                <c:pt idx="3">
                  <c:v>4</c:v>
                </c:pt>
                <c:pt idx="4">
                  <c:v>2</c:v>
                </c:pt>
                <c:pt idx="5">
                  <c:v>1</c:v>
                </c:pt>
                <c:pt idx="6">
                  <c:v>0.5</c:v>
                </c:pt>
                <c:pt idx="7">
                  <c:v>0.2</c:v>
                </c:pt>
              </c:numCache>
            </c:numRef>
          </c:xVal>
          <c:yVal>
            <c:numRef>
              <c:f>Input_and_results!$C$16:$C$23</c:f>
              <c:numCache>
                <c:formatCode>[&lt;100]##.0;[&gt;=100]#,###,###</c:formatCode>
                <c:ptCount val="8"/>
                <c:pt idx="0">
                  <c:v>1240</c:v>
                </c:pt>
                <c:pt idx="1">
                  <c:v>1660</c:v>
                </c:pt>
                <c:pt idx="2">
                  <c:v>1930</c:v>
                </c:pt>
                <c:pt idx="3">
                  <c:v>2230</c:v>
                </c:pt>
                <c:pt idx="4">
                  <c:v>2420</c:v>
                </c:pt>
                <c:pt idx="5">
                  <c:v>2630</c:v>
                </c:pt>
                <c:pt idx="6">
                  <c:v>2790</c:v>
                </c:pt>
                <c:pt idx="7">
                  <c:v>2960</c:v>
                </c:pt>
              </c:numCache>
            </c:numRef>
          </c:yVal>
          <c:smooth val="0"/>
        </c:ser>
        <c:dLbls>
          <c:showLegendKey val="0"/>
          <c:showVal val="0"/>
          <c:showCatName val="0"/>
          <c:showSerName val="0"/>
          <c:showPercent val="0"/>
          <c:showBubbleSize val="0"/>
        </c:dLbls>
        <c:axId val="138214784"/>
        <c:axId val="138319360"/>
      </c:scatterChart>
      <c:valAx>
        <c:axId val="138214784"/>
        <c:scaling>
          <c:logBase val="10"/>
          <c:orientation val="maxMin"/>
        </c:scaling>
        <c:delete val="0"/>
        <c:axPos val="b"/>
        <c:majorGridlines>
          <c:spPr>
            <a:ln w="3175">
              <a:solidFill>
                <a:srgbClr val="00B050"/>
              </a:solidFill>
              <a:prstDash val="solid"/>
            </a:ln>
          </c:spPr>
        </c:majorGridlines>
        <c:minorGridlines>
          <c:spPr>
            <a:ln w="3175">
              <a:solidFill>
                <a:srgbClr val="00B050"/>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Percent</a:t>
                </a:r>
                <a:r>
                  <a:rPr lang="en-US" sz="1200" baseline="0"/>
                  <a:t> chance exceedance</a:t>
                </a:r>
                <a:endParaRPr lang="en-US" sz="1200"/>
              </a:p>
            </c:rich>
          </c:tx>
          <c:layout>
            <c:manualLayout>
              <c:xMode val="edge"/>
              <c:yMode val="edge"/>
              <c:x val="0.35532913736953448"/>
              <c:y val="0.79928944330536367"/>
            </c:manualLayout>
          </c:layout>
          <c:overlay val="0"/>
          <c:spPr>
            <a:noFill/>
            <a:ln w="25400">
              <a:noFill/>
            </a:ln>
          </c:spPr>
        </c:title>
        <c:numFmt formatCode="#,##0.0" sourceLinked="0"/>
        <c:majorTickMark val="in"/>
        <c:minorTickMark val="in"/>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38319360"/>
        <c:crossesAt val="10"/>
        <c:crossBetween val="midCat"/>
      </c:valAx>
      <c:valAx>
        <c:axId val="138319360"/>
        <c:scaling>
          <c:logBase val="10"/>
          <c:orientation val="minMax"/>
          <c:min val="10"/>
        </c:scaling>
        <c:delete val="0"/>
        <c:axPos val="r"/>
        <c:majorGridlines>
          <c:spPr>
            <a:ln w="3175">
              <a:solidFill>
                <a:srgbClr val="00B050"/>
              </a:solidFill>
              <a:prstDash val="solid"/>
            </a:ln>
          </c:spPr>
        </c:majorGridlines>
        <c:minorGridlines>
          <c:spPr>
            <a:ln w="3175">
              <a:solidFill>
                <a:srgbClr val="00B050"/>
              </a:solidFill>
              <a:prstDash val="solid"/>
            </a:ln>
          </c:spPr>
        </c:minorGridlines>
        <c:title>
          <c:tx>
            <c:rich>
              <a:bodyPr/>
              <a:lstStyle/>
              <a:p>
                <a:pPr>
                  <a:defRPr sz="1200" b="1" i="0" u="none" strike="noStrike" baseline="0">
                    <a:solidFill>
                      <a:srgbClr val="000000"/>
                    </a:solidFill>
                    <a:latin typeface="Arial"/>
                    <a:ea typeface="Arial"/>
                    <a:cs typeface="Arial"/>
                  </a:defRPr>
                </a:pPr>
                <a:r>
                  <a:rPr lang="en-US" sz="1200"/>
                  <a:t>Flow, in cubic feet per second</a:t>
                </a:r>
              </a:p>
            </c:rich>
          </c:tx>
          <c:layout>
            <c:manualLayout>
              <c:xMode val="edge"/>
              <c:yMode val="edge"/>
              <c:x val="7.4438855678155889E-5"/>
              <c:y val="0.20984740145993785"/>
            </c:manualLayout>
          </c:layout>
          <c:overlay val="0"/>
          <c:spPr>
            <a:noFill/>
            <a:ln w="25400">
              <a:noFill/>
            </a:ln>
          </c:spPr>
        </c:title>
        <c:numFmt formatCode="#,##0" sourceLinked="0"/>
        <c:majorTickMark val="in"/>
        <c:minorTickMark val="in"/>
        <c:tickLblPos val="high"/>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38214784"/>
        <c:crossesAt val="100"/>
        <c:crossBetween val="midCat"/>
      </c:valAx>
      <c:spPr>
        <a:noFill/>
        <a:ln w="12700">
          <a:solidFill>
            <a:srgbClr val="808080"/>
          </a:solidFill>
          <a:prstDash val="solid"/>
        </a:ln>
      </c:spPr>
    </c:plotArea>
    <c:legend>
      <c:legendPos val="b"/>
      <c:layout>
        <c:manualLayout>
          <c:xMode val="edge"/>
          <c:yMode val="edge"/>
          <c:x val="0.25810513269174679"/>
          <c:y val="0.85365824150342628"/>
          <c:w val="0.57599992709244674"/>
          <c:h val="0.1287113566630037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1714500</xdr:colOff>
      <xdr:row>3</xdr:row>
      <xdr:rowOff>152400</xdr:rowOff>
    </xdr:to>
    <xdr:pic>
      <xdr:nvPicPr>
        <xdr:cNvPr id="50353" name="Picture 1" descr="USGS"/>
        <xdr:cNvPicPr>
          <a:picLocks noChangeAspect="1" noChangeArrowheads="1"/>
        </xdr:cNvPicPr>
      </xdr:nvPicPr>
      <xdr:blipFill>
        <a:blip xmlns:r="http://schemas.openxmlformats.org/officeDocument/2006/relationships" r:embed="rId1" cstate="print"/>
        <a:srcRect/>
        <a:stretch>
          <a:fillRect/>
        </a:stretch>
      </xdr:blipFill>
      <xdr:spPr bwMode="auto">
        <a:xfrm>
          <a:off x="619125" y="333375"/>
          <a:ext cx="1704975" cy="628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76201</xdr:colOff>
      <xdr:row>14</xdr:row>
      <xdr:rowOff>9525</xdr:rowOff>
    </xdr:from>
    <xdr:to>
      <xdr:col>12</xdr:col>
      <xdr:colOff>1562101</xdr:colOff>
      <xdr:row>35</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23"/>
  <sheetViews>
    <sheetView tabSelected="1" workbookViewId="0">
      <selection activeCell="A6" sqref="A6"/>
    </sheetView>
  </sheetViews>
  <sheetFormatPr defaultColWidth="9.140625" defaultRowHeight="12.75" x14ac:dyDescent="0.2"/>
  <cols>
    <col min="1" max="1" width="104.140625" style="9" customWidth="1"/>
    <col min="2" max="3" width="9.140625" style="9"/>
    <col min="4" max="5" width="9.140625" style="9" customWidth="1"/>
    <col min="6" max="16384" width="9.140625" style="9"/>
  </cols>
  <sheetData>
    <row r="6" spans="1:1" ht="12.75" customHeight="1" x14ac:dyDescent="0.2">
      <c r="A6" s="71" t="s">
        <v>39</v>
      </c>
    </row>
    <row r="7" spans="1:1" x14ac:dyDescent="0.2">
      <c r="A7" s="5" t="s">
        <v>83</v>
      </c>
    </row>
    <row r="8" spans="1:1" x14ac:dyDescent="0.2">
      <c r="A8" s="8"/>
    </row>
    <row r="9" spans="1:1" x14ac:dyDescent="0.2">
      <c r="A9" s="5" t="s">
        <v>57</v>
      </c>
    </row>
    <row r="10" spans="1:1" ht="65.25" customHeight="1" x14ac:dyDescent="0.2">
      <c r="A10" s="65" t="s">
        <v>78</v>
      </c>
    </row>
    <row r="11" spans="1:1" x14ac:dyDescent="0.2">
      <c r="A11" s="5" t="s">
        <v>58</v>
      </c>
    </row>
    <row r="12" spans="1:1" ht="49.5" customHeight="1" x14ac:dyDescent="0.2">
      <c r="A12" s="65" t="s">
        <v>71</v>
      </c>
    </row>
    <row r="13" spans="1:1" x14ac:dyDescent="0.2">
      <c r="A13" s="135" t="s">
        <v>59</v>
      </c>
    </row>
    <row r="14" spans="1:1" s="11" customFormat="1" ht="25.5" x14ac:dyDescent="0.2">
      <c r="A14" s="129" t="s">
        <v>60</v>
      </c>
    </row>
    <row r="15" spans="1:1" s="11" customFormat="1" ht="15.75" customHeight="1" x14ac:dyDescent="0.2">
      <c r="A15" s="10"/>
    </row>
    <row r="16" spans="1:1" x14ac:dyDescent="0.2">
      <c r="A16" s="67" t="s">
        <v>40</v>
      </c>
    </row>
    <row r="19" spans="1:1" x14ac:dyDescent="0.2">
      <c r="A19" s="5" t="s">
        <v>22</v>
      </c>
    </row>
    <row r="20" spans="1:1" x14ac:dyDescent="0.2">
      <c r="A20" s="66" t="s">
        <v>77</v>
      </c>
    </row>
    <row r="21" spans="1:1" x14ac:dyDescent="0.2">
      <c r="A21" s="66" t="s">
        <v>79</v>
      </c>
    </row>
    <row r="22" spans="1:1" ht="25.5" x14ac:dyDescent="0.2">
      <c r="A22" s="206" t="s">
        <v>85</v>
      </c>
    </row>
    <row r="23" spans="1:1" x14ac:dyDescent="0.2">
      <c r="A23" s="7"/>
    </row>
  </sheetData>
  <sheetProtection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2"/>
  <sheetViews>
    <sheetView workbookViewId="0"/>
  </sheetViews>
  <sheetFormatPr defaultColWidth="8.85546875" defaultRowHeight="12.75" x14ac:dyDescent="0.2"/>
  <cols>
    <col min="1" max="1" width="18.7109375" style="7" customWidth="1"/>
    <col min="2" max="4" width="12.7109375" style="7" customWidth="1"/>
    <col min="5" max="7" width="10.7109375" style="7" customWidth="1"/>
    <col min="8" max="10" width="8.85546875" style="7"/>
    <col min="11" max="11" width="27.7109375" style="7" bestFit="1" customWidth="1"/>
    <col min="12" max="12" width="8.85546875" style="7"/>
    <col min="13" max="15" width="30.7109375" style="7" customWidth="1"/>
    <col min="16" max="20" width="8.85546875" style="7"/>
    <col min="21" max="21" width="34.7109375" style="54" customWidth="1"/>
    <col min="22" max="23" width="8.85546875" style="7"/>
    <col min="24" max="24" width="15.140625" style="7" customWidth="1"/>
    <col min="25" max="25" width="12.42578125" style="7" customWidth="1"/>
    <col min="26" max="26" width="15.140625" style="7" customWidth="1"/>
    <col min="27" max="35" width="8.85546875" style="7"/>
    <col min="36" max="37" width="8.5703125" style="7" bestFit="1" customWidth="1"/>
    <col min="38" max="40" width="8.85546875" style="7"/>
    <col min="41" max="41" width="14.85546875" style="7" customWidth="1"/>
    <col min="42" max="16384" width="8.85546875" style="7"/>
  </cols>
  <sheetData>
    <row r="1" spans="1:15" ht="15.75" x14ac:dyDescent="0.25">
      <c r="A1" s="104" t="s">
        <v>39</v>
      </c>
    </row>
    <row r="2" spans="1:15" ht="65.099999999999994" customHeight="1" x14ac:dyDescent="0.2">
      <c r="A2" s="210" t="s">
        <v>84</v>
      </c>
      <c r="B2" s="211"/>
      <c r="C2" s="211"/>
      <c r="D2" s="211"/>
      <c r="E2" s="211"/>
      <c r="F2" s="211"/>
      <c r="G2" s="211"/>
      <c r="H2" s="211"/>
    </row>
    <row r="3" spans="1:15" ht="12.75" customHeight="1" x14ac:dyDescent="0.2">
      <c r="A3" s="5"/>
    </row>
    <row r="4" spans="1:15" x14ac:dyDescent="0.2">
      <c r="A4" s="219" t="s">
        <v>4</v>
      </c>
      <c r="B4" s="219"/>
    </row>
    <row r="5" spans="1:15" ht="27.95" customHeight="1" x14ac:dyDescent="0.2">
      <c r="A5" s="212" t="s">
        <v>41</v>
      </c>
      <c r="B5" s="213"/>
      <c r="C5" s="214"/>
      <c r="D5" s="153"/>
    </row>
    <row r="6" spans="1:15" ht="12.75" customHeight="1" x14ac:dyDescent="0.2"/>
    <row r="7" spans="1:15" ht="12.75" customHeight="1" x14ac:dyDescent="0.2">
      <c r="A7" s="215" t="s">
        <v>21</v>
      </c>
      <c r="B7" s="216"/>
    </row>
    <row r="8" spans="1:15" ht="27.95" customHeight="1" x14ac:dyDescent="0.2">
      <c r="A8" s="64" t="s">
        <v>0</v>
      </c>
      <c r="B8" s="70" t="s">
        <v>35</v>
      </c>
      <c r="C8" s="55">
        <v>35.5</v>
      </c>
      <c r="D8" s="221" t="s">
        <v>76</v>
      </c>
      <c r="E8" s="222"/>
      <c r="F8" s="222"/>
      <c r="G8" s="223"/>
      <c r="H8" s="201"/>
      <c r="I8" s="22"/>
    </row>
    <row r="9" spans="1:15" ht="53.25" customHeight="1" x14ac:dyDescent="0.2">
      <c r="A9" s="196" t="s">
        <v>72</v>
      </c>
      <c r="B9" s="197" t="s">
        <v>42</v>
      </c>
      <c r="C9" s="198">
        <v>170</v>
      </c>
      <c r="D9" s="224"/>
      <c r="E9" s="225"/>
      <c r="F9" s="225"/>
      <c r="G9" s="226"/>
      <c r="H9" s="201"/>
      <c r="I9" s="22"/>
      <c r="N9" s="66"/>
      <c r="O9" s="66"/>
    </row>
    <row r="10" spans="1:15" x14ac:dyDescent="0.2">
      <c r="A10" s="217" t="s">
        <v>73</v>
      </c>
      <c r="B10" s="218"/>
      <c r="C10" s="218"/>
      <c r="D10" s="218"/>
      <c r="E10" s="218"/>
      <c r="F10" s="199"/>
      <c r="G10" s="203"/>
      <c r="H10" s="22"/>
      <c r="I10" s="22"/>
    </row>
    <row r="11" spans="1:15" ht="36.75" customHeight="1" x14ac:dyDescent="0.2">
      <c r="A11" s="227" t="str">
        <f>IF(C8&gt;31100, "WARNING: DRAINAGE AREA IS NOT WITHIN APPLICABLE RANGE. ACCURACY OF ESTIMATES ARE UNKNOWN.",IF(C8&lt;0.4, "WARNING: DRAINAGE AREA IS NOT WITHIN APPLICABLE RANGE. ACCURACY OF ESTIMATES ARE UNKNOWN.",""))</f>
        <v/>
      </c>
      <c r="B11" s="228"/>
      <c r="C11" s="228"/>
      <c r="D11" s="228"/>
      <c r="E11" s="228"/>
      <c r="F11" s="228"/>
      <c r="G11" s="229"/>
      <c r="H11" s="200"/>
      <c r="I11" s="22"/>
    </row>
    <row r="12" spans="1:15" ht="36" customHeight="1" x14ac:dyDescent="0.2">
      <c r="A12" s="230" t="str">
        <f>IF((AND($C$8&gt;1000,$C$9&lt;10)),"WARNING: MEAN ANNUAL PRECIPITATION IS NOT WITHIN APPLICABLE RANGE. ACCURACY OF ESTIMATES ARE UNKNOWN.",IF((AND($C$8&gt;1000,$C$9&gt;111)),"WARNING: MEAN ANNUAL PRECIPITATION IS NOT WITHIN APPLICABLE RANGE. ACCURACY OF ESTIMATES ARE UNKNOWN.",IF((AND($C$8&lt;=1000,$C$9&lt;8)),"WARNING:MEAN ANNUAL PRECIPITATION IS NOT WITHIN APPLICABLE RANGE. ACCURACY OF ESTIMATES ARE UNKNOWN.",IF((AND($C$8&lt;=1000,$C$9&gt;280)),"WARNING: MEAN ANNUAL PRECIPITATION IS NOT WITHIN APPLICABLE RANGE. ACCURACY OF ESTIMATES ARE UNKNOWN.",""))))</f>
        <v/>
      </c>
      <c r="B12" s="231"/>
      <c r="C12" s="231"/>
      <c r="D12" s="231"/>
      <c r="E12" s="231"/>
      <c r="F12" s="231"/>
      <c r="G12" s="232"/>
      <c r="H12" s="202"/>
      <c r="I12" s="22"/>
    </row>
    <row r="14" spans="1:15" ht="13.5" customHeight="1" x14ac:dyDescent="0.2">
      <c r="A14" s="5" t="s">
        <v>74</v>
      </c>
    </row>
    <row r="15" spans="1:15" ht="65.25" x14ac:dyDescent="0.2">
      <c r="A15" s="56" t="s">
        <v>10</v>
      </c>
      <c r="B15" s="56" t="s">
        <v>36</v>
      </c>
      <c r="C15" s="56" t="s">
        <v>80</v>
      </c>
      <c r="D15" s="57" t="s">
        <v>81</v>
      </c>
      <c r="E15" s="56" t="s">
        <v>61</v>
      </c>
      <c r="F15" s="56" t="s">
        <v>62</v>
      </c>
      <c r="G15" s="58" t="s">
        <v>63</v>
      </c>
    </row>
    <row r="16" spans="1:15" x14ac:dyDescent="0.2">
      <c r="A16" s="51">
        <v>50</v>
      </c>
      <c r="B16" s="204">
        <f>IF(Supplementary_data!B44&lt;10,ROUND(Supplementary_data!B44,1),ROUND(Supplementary_data!B44,3-LEN(INT(Supplementary_data!B44))))</f>
        <v>3570</v>
      </c>
      <c r="C16" s="204">
        <f>IF(Supplementary_data!C44&lt;10,ROUND(Supplementary_data!C44,1),ROUND(Supplementary_data!C44,3-LEN(INT(Supplementary_data!C44))))</f>
        <v>1240</v>
      </c>
      <c r="D16" s="204">
        <f>IF(Supplementary_data!D44&lt;10,ROUND(Supplementary_data!D44,1),ROUND(Supplementary_data!D44,3-LEN(INT(Supplementary_data!D44))))</f>
        <v>10200</v>
      </c>
      <c r="E16" s="152">
        <f>Supplementary_data!E44</f>
        <v>-47.19839789591731</v>
      </c>
      <c r="F16" s="152">
        <f>Supplementary_data!F44</f>
        <v>89.388192810664478</v>
      </c>
      <c r="G16" s="154">
        <f>Supplementary_data!G44</f>
        <v>70.963119228258506</v>
      </c>
    </row>
    <row r="17" spans="1:7" x14ac:dyDescent="0.2">
      <c r="A17" s="52">
        <v>20</v>
      </c>
      <c r="B17" s="204">
        <f>IF(Supplementary_data!B45&lt;10,ROUND(Supplementary_data!B45,1),ROUND(Supplementary_data!B45,3-LEN(INT(Supplementary_data!B45))))</f>
        <v>4660</v>
      </c>
      <c r="C17" s="204">
        <f>IF(Supplementary_data!C45&lt;10,ROUND(Supplementary_data!C45,1),ROUND(Supplementary_data!C45,3-LEN(INT(Supplementary_data!C45))))</f>
        <v>1660</v>
      </c>
      <c r="D17" s="204">
        <f>IF(Supplementary_data!D45&lt;10,ROUND(Supplementary_data!D45,1),ROUND(Supplementary_data!D45,3-LEN(INT(Supplementary_data!D45))))</f>
        <v>13100</v>
      </c>
      <c r="E17" s="155">
        <f>Supplementary_data!E45</f>
        <v>-46.534152582116839</v>
      </c>
      <c r="F17" s="155">
        <f>Supplementary_data!F45</f>
        <v>87.035284821001781</v>
      </c>
      <c r="G17" s="156">
        <f>Supplementary_data!G45</f>
        <v>69.281291043430542</v>
      </c>
    </row>
    <row r="18" spans="1:7" x14ac:dyDescent="0.2">
      <c r="A18" s="52">
        <v>10</v>
      </c>
      <c r="B18" s="204">
        <f>IF(Supplementary_data!B46&lt;10,ROUND(Supplementary_data!B46,1),ROUND(Supplementary_data!B46,3-LEN(INT(Supplementary_data!B46))))</f>
        <v>5420</v>
      </c>
      <c r="C18" s="204">
        <f>IF(Supplementary_data!C46&lt;10,ROUND(Supplementary_data!C46,1),ROUND(Supplementary_data!C46,3-LEN(INT(Supplementary_data!C46))))</f>
        <v>1930</v>
      </c>
      <c r="D18" s="204">
        <f>IF(Supplementary_data!D46&lt;10,ROUND(Supplementary_data!D46,1),ROUND(Supplementary_data!D46,3-LEN(INT(Supplementary_data!D46))))</f>
        <v>15200</v>
      </c>
      <c r="E18" s="155">
        <f>Supplementary_data!E46</f>
        <v>-46.538346558945506</v>
      </c>
      <c r="F18" s="155">
        <f>Supplementary_data!F46</f>
        <v>87.049957424638109</v>
      </c>
      <c r="G18" s="156">
        <f>Supplementary_data!G46</f>
        <v>69.291783749074028</v>
      </c>
    </row>
    <row r="19" spans="1:7" x14ac:dyDescent="0.2">
      <c r="A19" s="52">
        <v>4</v>
      </c>
      <c r="B19" s="204">
        <f>IF(Supplementary_data!B47&lt;10,ROUND(Supplementary_data!B47,1),ROUND(Supplementary_data!B47,3-LEN(INT(Supplementary_data!B47))))</f>
        <v>6390</v>
      </c>
      <c r="C19" s="204">
        <f>IF(Supplementary_data!C47&lt;10,ROUND(Supplementary_data!C47,1),ROUND(Supplementary_data!C47,3-LEN(INT(Supplementary_data!C47))))</f>
        <v>2230</v>
      </c>
      <c r="D19" s="204">
        <f>IF(Supplementary_data!D47&lt;10,ROUND(Supplementary_data!D47,1),ROUND(Supplementary_data!D47,3-LEN(INT(Supplementary_data!D47))))</f>
        <v>18300</v>
      </c>
      <c r="E19" s="155">
        <f>Supplementary_data!E47</f>
        <v>-47.223132201842525</v>
      </c>
      <c r="F19" s="155">
        <f>Supplementary_data!F47</f>
        <v>89.476951118897489</v>
      </c>
      <c r="G19" s="156">
        <f>Supplementary_data!G47</f>
        <v>71.026534063437907</v>
      </c>
    </row>
    <row r="20" spans="1:7" x14ac:dyDescent="0.2">
      <c r="A20" s="52">
        <v>2</v>
      </c>
      <c r="B20" s="204">
        <f>IF(Supplementary_data!B48&lt;10,ROUND(Supplementary_data!B48,1),ROUND(Supplementary_data!B48,3-LEN(INT(Supplementary_data!B48))))</f>
        <v>7100</v>
      </c>
      <c r="C20" s="204">
        <f>IF(Supplementary_data!C48&lt;10,ROUND(Supplementary_data!C48,1),ROUND(Supplementary_data!C48,3-LEN(INT(Supplementary_data!C48))))</f>
        <v>2420</v>
      </c>
      <c r="D20" s="204">
        <f>IF(Supplementary_data!D48&lt;10,ROUND(Supplementary_data!D48,1),ROUND(Supplementary_data!D48,3-LEN(INT(Supplementary_data!D48))))</f>
        <v>20800</v>
      </c>
      <c r="E20" s="155">
        <f>Supplementary_data!E48</f>
        <v>-47.88414044677063</v>
      </c>
      <c r="F20" s="155">
        <f>Supplementary_data!F48</f>
        <v>91.880170177109704</v>
      </c>
      <c r="G20" s="156">
        <f>Supplementary_data!G48</f>
        <v>72.742908315297271</v>
      </c>
    </row>
    <row r="21" spans="1:7" x14ac:dyDescent="0.2">
      <c r="A21" s="52">
        <v>1</v>
      </c>
      <c r="B21" s="204">
        <f>IF(Supplementary_data!B49&lt;10,ROUND(Supplementary_data!B49,1),ROUND(Supplementary_data!B49,3-LEN(INT(Supplementary_data!B49))))</f>
        <v>7870</v>
      </c>
      <c r="C21" s="204">
        <f>IF(Supplementary_data!C49&lt;10,ROUND(Supplementary_data!C49,1),ROUND(Supplementary_data!C49,3-LEN(INT(Supplementary_data!C49))))</f>
        <v>2630</v>
      </c>
      <c r="D21" s="204">
        <f>IF(Supplementary_data!D49&lt;10,ROUND(Supplementary_data!D49,1),ROUND(Supplementary_data!D49,3-LEN(INT(Supplementary_data!D49))))</f>
        <v>23500</v>
      </c>
      <c r="E21" s="155">
        <f>Supplementary_data!E49</f>
        <v>-48.530222308192236</v>
      </c>
      <c r="F21" s="155">
        <f>Supplementary_data!F49</f>
        <v>94.288773887431418</v>
      </c>
      <c r="G21" s="156">
        <f>Supplementary_data!G49</f>
        <v>74.462147313709664</v>
      </c>
    </row>
    <row r="22" spans="1:7" x14ac:dyDescent="0.2">
      <c r="A22" s="52">
        <v>0.5</v>
      </c>
      <c r="B22" s="204">
        <f>IF(Supplementary_data!B50&lt;10,ROUND(Supplementary_data!B50,1),ROUND(Supplementary_data!B50,3-LEN(INT(Supplementary_data!B50))))</f>
        <v>8620</v>
      </c>
      <c r="C22" s="204">
        <f>IF(Supplementary_data!C50&lt;10,ROUND(Supplementary_data!C50,1),ROUND(Supplementary_data!C50,3-LEN(INT(Supplementary_data!C50))))</f>
        <v>2790</v>
      </c>
      <c r="D22" s="204">
        <f>IF(Supplementary_data!D50&lt;10,ROUND(Supplementary_data!D50,1),ROUND(Supplementary_data!D50,3-LEN(INT(Supplementary_data!D50))))</f>
        <v>26700</v>
      </c>
      <c r="E22" s="155">
        <f>Supplementary_data!E50</f>
        <v>-49.550927862754676</v>
      </c>
      <c r="F22" s="155">
        <f>Supplementary_data!F50</f>
        <v>98.21970110362534</v>
      </c>
      <c r="G22" s="156">
        <f>Supplementary_data!G50</f>
        <v>77.266886046954568</v>
      </c>
    </row>
    <row r="23" spans="1:7" x14ac:dyDescent="0.2">
      <c r="A23" s="53">
        <v>0.2</v>
      </c>
      <c r="B23" s="205">
        <f>IF(Supplementary_data!B51&lt;10,ROUND(Supplementary_data!B51,1),ROUND(Supplementary_data!B51,3-LEN(INT(Supplementary_data!B51))))</f>
        <v>9630</v>
      </c>
      <c r="C23" s="205">
        <f>IF(Supplementary_data!C51&lt;10,ROUND(Supplementary_data!C51,1),ROUND(Supplementary_data!C51,3-LEN(INT(Supplementary_data!C51))))</f>
        <v>2960</v>
      </c>
      <c r="D23" s="205">
        <f>IF(Supplementary_data!D51&lt;10,ROUND(Supplementary_data!D51,1),ROUND(Supplementary_data!D51,3-LEN(INT(Supplementary_data!D51))))</f>
        <v>31300</v>
      </c>
      <c r="E23" s="150">
        <f>Supplementary_data!E51</f>
        <v>-51.084667413723153</v>
      </c>
      <c r="F23" s="150">
        <f>Supplementary_data!F51</f>
        <v>104.43487698590216</v>
      </c>
      <c r="G23" s="151">
        <f>Supplementary_data!G51</f>
        <v>81.701988657701889</v>
      </c>
    </row>
    <row r="24" spans="1:7" x14ac:dyDescent="0.2">
      <c r="B24" s="59"/>
    </row>
    <row r="25" spans="1:7" x14ac:dyDescent="0.2">
      <c r="A25" s="22"/>
      <c r="B25" s="60"/>
      <c r="C25" s="60"/>
      <c r="D25" s="60"/>
    </row>
    <row r="26" spans="1:7" x14ac:dyDescent="0.2">
      <c r="A26" s="21" t="s">
        <v>59</v>
      </c>
      <c r="B26" s="60"/>
      <c r="C26" s="60"/>
      <c r="D26" s="60"/>
    </row>
    <row r="27" spans="1:7" ht="53.25" customHeight="1" x14ac:dyDescent="0.2">
      <c r="A27" s="220" t="s">
        <v>75</v>
      </c>
      <c r="B27" s="220"/>
      <c r="C27" s="220"/>
      <c r="D27" s="220"/>
      <c r="E27" s="220"/>
      <c r="F27" s="220"/>
      <c r="G27" s="220"/>
    </row>
    <row r="28" spans="1:7" x14ac:dyDescent="0.2">
      <c r="A28" s="22"/>
      <c r="B28" s="22"/>
      <c r="C28" s="22"/>
      <c r="D28" s="22"/>
      <c r="E28" s="22"/>
      <c r="F28" s="22"/>
      <c r="G28" s="22"/>
    </row>
    <row r="29" spans="1:7" x14ac:dyDescent="0.2">
      <c r="A29" s="22"/>
      <c r="B29" s="22"/>
      <c r="C29" s="22"/>
      <c r="D29" s="22"/>
      <c r="E29" s="22"/>
      <c r="F29" s="22"/>
      <c r="G29" s="22"/>
    </row>
    <row r="30" spans="1:7" x14ac:dyDescent="0.2">
      <c r="A30" s="22"/>
      <c r="B30" s="22"/>
      <c r="C30" s="22"/>
      <c r="D30" s="22"/>
      <c r="E30" s="22"/>
      <c r="F30" s="22"/>
      <c r="G30" s="22"/>
    </row>
    <row r="31" spans="1:7" x14ac:dyDescent="0.2">
      <c r="A31" s="22"/>
      <c r="B31" s="22"/>
      <c r="C31" s="22"/>
      <c r="D31" s="22"/>
      <c r="E31" s="22"/>
      <c r="F31" s="22"/>
      <c r="G31" s="22"/>
    </row>
    <row r="32" spans="1:7" x14ac:dyDescent="0.2">
      <c r="A32" s="22"/>
      <c r="B32" s="22"/>
      <c r="C32" s="22"/>
      <c r="D32" s="22"/>
      <c r="E32" s="22"/>
      <c r="F32" s="22"/>
      <c r="G32" s="22"/>
    </row>
    <row r="33" spans="1:37" x14ac:dyDescent="0.2">
      <c r="A33" s="22"/>
      <c r="B33" s="22"/>
      <c r="C33" s="22"/>
      <c r="D33" s="22"/>
      <c r="E33" s="22"/>
      <c r="F33" s="22"/>
      <c r="G33" s="22"/>
      <c r="AA33" s="157"/>
    </row>
    <row r="34" spans="1:37" x14ac:dyDescent="0.2">
      <c r="A34" s="22"/>
      <c r="B34" s="22"/>
      <c r="C34" s="22"/>
      <c r="D34" s="22"/>
      <c r="E34" s="22"/>
      <c r="F34" s="22"/>
      <c r="G34" s="22"/>
      <c r="AA34" s="157"/>
    </row>
    <row r="35" spans="1:37" x14ac:dyDescent="0.2">
      <c r="A35" s="21"/>
      <c r="B35" s="22"/>
      <c r="C35" s="22"/>
      <c r="D35" s="22"/>
      <c r="E35" s="22"/>
      <c r="F35" s="22"/>
      <c r="G35" s="22"/>
      <c r="AA35" s="157"/>
      <c r="AE35" s="158"/>
      <c r="AF35" s="158"/>
      <c r="AG35" s="158"/>
      <c r="AH35" s="158"/>
      <c r="AI35" s="158"/>
      <c r="AJ35" s="159"/>
      <c r="AK35" s="159"/>
    </row>
    <row r="36" spans="1:37" x14ac:dyDescent="0.2">
      <c r="A36" s="22"/>
      <c r="B36" s="22"/>
      <c r="C36" s="22"/>
      <c r="D36" s="22"/>
      <c r="E36" s="22"/>
      <c r="F36" s="22"/>
      <c r="G36" s="22"/>
      <c r="AA36" s="157"/>
      <c r="AE36" s="158"/>
      <c r="AF36" s="158"/>
      <c r="AG36" s="158"/>
      <c r="AH36" s="158"/>
      <c r="AI36" s="158"/>
      <c r="AJ36" s="159"/>
      <c r="AK36" s="159"/>
    </row>
    <row r="37" spans="1:37" ht="51" customHeight="1" x14ac:dyDescent="0.2">
      <c r="A37" s="162"/>
      <c r="B37" s="21"/>
      <c r="C37" s="162"/>
      <c r="D37" s="208"/>
      <c r="E37" s="208"/>
      <c r="F37" s="208"/>
      <c r="G37" s="160"/>
      <c r="AA37" s="157"/>
      <c r="AE37" s="158"/>
      <c r="AF37" s="158"/>
      <c r="AG37" s="158"/>
      <c r="AH37" s="158"/>
      <c r="AI37" s="158"/>
      <c r="AJ37" s="159"/>
      <c r="AK37" s="159"/>
    </row>
    <row r="38" spans="1:37" ht="61.5" customHeight="1" x14ac:dyDescent="0.2">
      <c r="A38" s="22"/>
      <c r="B38" s="22"/>
      <c r="C38" s="22"/>
      <c r="D38" s="161"/>
      <c r="E38" s="161"/>
      <c r="F38" s="161"/>
      <c r="G38" s="160"/>
      <c r="AA38" s="157"/>
      <c r="AE38" s="158"/>
      <c r="AF38" s="158"/>
      <c r="AG38" s="158"/>
      <c r="AH38" s="158"/>
      <c r="AI38" s="158"/>
      <c r="AJ38" s="159"/>
      <c r="AK38" s="159"/>
    </row>
    <row r="39" spans="1:37" x14ac:dyDescent="0.2">
      <c r="A39" s="22"/>
      <c r="B39" s="22"/>
      <c r="C39" s="22"/>
      <c r="D39" s="161"/>
      <c r="E39" s="161"/>
      <c r="F39" s="161"/>
      <c r="G39" s="160"/>
      <c r="AA39" s="157"/>
      <c r="AE39" s="158"/>
      <c r="AF39" s="158"/>
      <c r="AG39" s="158"/>
      <c r="AH39" s="158"/>
      <c r="AI39" s="158"/>
      <c r="AJ39" s="159"/>
      <c r="AK39" s="159"/>
    </row>
    <row r="40" spans="1:37" s="22" customFormat="1" x14ac:dyDescent="0.2">
      <c r="D40" s="161"/>
      <c r="E40" s="161"/>
      <c r="F40" s="161"/>
      <c r="G40" s="160"/>
      <c r="U40" s="34"/>
      <c r="AA40" s="160"/>
      <c r="AE40" s="158"/>
      <c r="AF40" s="158"/>
      <c r="AG40" s="158"/>
      <c r="AH40" s="158"/>
      <c r="AI40" s="158"/>
      <c r="AJ40" s="161"/>
      <c r="AK40" s="161"/>
    </row>
    <row r="41" spans="1:37" s="22" customFormat="1" x14ac:dyDescent="0.2">
      <c r="D41" s="164"/>
      <c r="E41" s="164"/>
      <c r="F41" s="164"/>
      <c r="G41" s="160"/>
      <c r="U41" s="34"/>
      <c r="AA41" s="160"/>
      <c r="AE41" s="158"/>
      <c r="AF41" s="158"/>
      <c r="AG41" s="158"/>
      <c r="AH41" s="158"/>
      <c r="AI41" s="158"/>
      <c r="AJ41" s="161"/>
      <c r="AK41" s="161"/>
    </row>
    <row r="42" spans="1:37" s="22" customFormat="1" x14ac:dyDescent="0.2">
      <c r="D42" s="161"/>
      <c r="E42" s="161"/>
      <c r="F42" s="161"/>
      <c r="G42" s="160"/>
      <c r="U42" s="34"/>
      <c r="AA42" s="160"/>
      <c r="AE42" s="158"/>
      <c r="AF42" s="158"/>
      <c r="AG42" s="158"/>
      <c r="AH42" s="158"/>
      <c r="AI42" s="158"/>
      <c r="AJ42" s="161"/>
      <c r="AK42" s="161"/>
    </row>
    <row r="43" spans="1:37" s="22" customFormat="1" x14ac:dyDescent="0.2">
      <c r="D43" s="161"/>
      <c r="E43" s="161"/>
      <c r="F43" s="161"/>
      <c r="G43" s="160"/>
      <c r="U43" s="34"/>
      <c r="AA43" s="160"/>
      <c r="AE43" s="158"/>
      <c r="AF43" s="158"/>
      <c r="AG43" s="158"/>
      <c r="AH43" s="158"/>
      <c r="AI43" s="158"/>
      <c r="AJ43" s="161"/>
      <c r="AK43" s="161"/>
    </row>
    <row r="44" spans="1:37" s="22" customFormat="1" x14ac:dyDescent="0.2">
      <c r="D44" s="161"/>
      <c r="E44" s="161"/>
      <c r="F44" s="161"/>
      <c r="G44" s="160"/>
      <c r="U44" s="34"/>
      <c r="AA44" s="160"/>
      <c r="AE44" s="158"/>
      <c r="AF44" s="158"/>
      <c r="AG44" s="158"/>
      <c r="AH44" s="158"/>
      <c r="AI44" s="158"/>
      <c r="AJ44" s="161"/>
      <c r="AK44" s="161"/>
    </row>
    <row r="45" spans="1:37" s="22" customFormat="1" x14ac:dyDescent="0.2">
      <c r="G45" s="160"/>
      <c r="U45" s="34"/>
      <c r="AA45" s="160"/>
      <c r="AE45" s="158"/>
      <c r="AF45" s="158"/>
      <c r="AG45" s="158"/>
      <c r="AH45" s="158"/>
      <c r="AI45" s="158"/>
      <c r="AJ45" s="161"/>
      <c r="AK45" s="161"/>
    </row>
    <row r="46" spans="1:37" s="22" customFormat="1" x14ac:dyDescent="0.2">
      <c r="D46" s="161"/>
      <c r="E46" s="161"/>
      <c r="F46" s="161"/>
      <c r="G46" s="160"/>
      <c r="U46" s="34"/>
      <c r="AA46" s="160"/>
      <c r="AE46" s="158"/>
      <c r="AF46" s="158"/>
      <c r="AG46" s="158"/>
      <c r="AH46" s="158"/>
      <c r="AI46" s="158"/>
      <c r="AJ46" s="161"/>
      <c r="AK46" s="161"/>
    </row>
    <row r="47" spans="1:37" s="22" customFormat="1" x14ac:dyDescent="0.2">
      <c r="D47" s="161"/>
      <c r="E47" s="161"/>
      <c r="F47" s="161"/>
      <c r="G47" s="160"/>
      <c r="U47" s="34"/>
      <c r="AA47" s="160"/>
    </row>
    <row r="48" spans="1:37" s="22" customFormat="1" x14ac:dyDescent="0.2">
      <c r="D48" s="161"/>
      <c r="E48" s="161"/>
      <c r="F48" s="161"/>
      <c r="G48" s="160"/>
      <c r="U48" s="34"/>
      <c r="AA48" s="160"/>
    </row>
    <row r="49" spans="4:29" s="22" customFormat="1" x14ac:dyDescent="0.2">
      <c r="D49" s="184"/>
      <c r="E49" s="184"/>
      <c r="F49" s="184"/>
      <c r="G49" s="160"/>
      <c r="U49" s="34"/>
    </row>
    <row r="50" spans="4:29" s="22" customFormat="1" x14ac:dyDescent="0.2">
      <c r="D50" s="161"/>
      <c r="E50" s="161"/>
      <c r="F50" s="161"/>
      <c r="G50" s="160"/>
      <c r="U50" s="34"/>
    </row>
    <row r="51" spans="4:29" s="22" customFormat="1" x14ac:dyDescent="0.2">
      <c r="D51" s="161"/>
      <c r="E51" s="161"/>
      <c r="F51" s="161"/>
      <c r="G51" s="160"/>
      <c r="M51" s="208"/>
      <c r="N51" s="208"/>
      <c r="O51" s="208"/>
      <c r="U51" s="163"/>
    </row>
    <row r="52" spans="4:29" s="22" customFormat="1" x14ac:dyDescent="0.2">
      <c r="D52" s="161"/>
      <c r="E52" s="161"/>
      <c r="F52" s="161"/>
      <c r="G52" s="160"/>
      <c r="U52" s="163"/>
    </row>
    <row r="53" spans="4:29" s="22" customFormat="1" x14ac:dyDescent="0.2">
      <c r="D53" s="193"/>
      <c r="E53" s="193"/>
      <c r="F53" s="193"/>
      <c r="G53" s="160"/>
      <c r="M53" s="165"/>
      <c r="U53" s="34"/>
    </row>
    <row r="54" spans="4:29" s="22" customFormat="1" x14ac:dyDescent="0.2">
      <c r="D54" s="161"/>
      <c r="E54" s="161"/>
      <c r="F54" s="161"/>
      <c r="G54" s="160"/>
      <c r="L54" s="165"/>
      <c r="U54" s="34"/>
      <c r="V54" s="21"/>
      <c r="W54" s="21"/>
      <c r="X54" s="21"/>
      <c r="Y54" s="21"/>
      <c r="Z54" s="21"/>
      <c r="AA54" s="21"/>
      <c r="AB54" s="21"/>
      <c r="AC54" s="21"/>
    </row>
    <row r="55" spans="4:29" s="22" customFormat="1" x14ac:dyDescent="0.2">
      <c r="D55" s="161"/>
      <c r="E55" s="161"/>
      <c r="F55" s="161"/>
      <c r="G55" s="160"/>
      <c r="K55" s="208"/>
      <c r="L55" s="209"/>
      <c r="U55" s="163"/>
      <c r="V55" s="166"/>
      <c r="W55" s="167"/>
      <c r="X55" s="168"/>
      <c r="Y55" s="169"/>
      <c r="Z55" s="170"/>
      <c r="AA55" s="171"/>
      <c r="AB55" s="172"/>
      <c r="AC55" s="173"/>
    </row>
    <row r="56" spans="4:29" s="22" customFormat="1" x14ac:dyDescent="0.2">
      <c r="D56" s="161"/>
      <c r="E56" s="161"/>
      <c r="F56" s="161"/>
      <c r="G56" s="160"/>
      <c r="L56" s="165"/>
      <c r="U56" s="174"/>
      <c r="V56" s="175"/>
      <c r="W56" s="176"/>
      <c r="X56" s="177"/>
      <c r="Y56" s="178"/>
      <c r="Z56" s="179"/>
      <c r="AA56" s="180"/>
      <c r="AB56" s="181"/>
      <c r="AC56" s="182"/>
    </row>
    <row r="57" spans="4:29" s="22" customFormat="1" x14ac:dyDescent="0.2">
      <c r="G57" s="160"/>
      <c r="U57" s="174"/>
      <c r="V57" s="175"/>
      <c r="W57" s="176"/>
      <c r="X57" s="177"/>
      <c r="Y57" s="178"/>
      <c r="Z57" s="179"/>
      <c r="AA57" s="180"/>
      <c r="AB57" s="181"/>
      <c r="AC57" s="182"/>
    </row>
    <row r="58" spans="4:29" s="22" customFormat="1" x14ac:dyDescent="0.2">
      <c r="D58" s="161"/>
      <c r="E58" s="161"/>
      <c r="F58" s="161"/>
      <c r="G58" s="160"/>
      <c r="U58" s="174"/>
      <c r="V58" s="175"/>
      <c r="W58" s="176"/>
      <c r="X58" s="177"/>
      <c r="Y58" s="178"/>
      <c r="Z58" s="179"/>
      <c r="AA58" s="180"/>
      <c r="AB58" s="181"/>
      <c r="AC58" s="182"/>
    </row>
    <row r="59" spans="4:29" s="22" customFormat="1" x14ac:dyDescent="0.2">
      <c r="D59" s="161"/>
      <c r="E59" s="161"/>
      <c r="F59" s="161"/>
      <c r="G59" s="160"/>
      <c r="U59" s="174"/>
      <c r="V59" s="175"/>
      <c r="W59" s="176"/>
      <c r="X59" s="177"/>
      <c r="Y59" s="178"/>
      <c r="Z59" s="179"/>
      <c r="AA59" s="180"/>
      <c r="AB59" s="181"/>
      <c r="AC59" s="182"/>
    </row>
    <row r="60" spans="4:29" s="22" customFormat="1" x14ac:dyDescent="0.2">
      <c r="D60" s="161"/>
      <c r="E60" s="161"/>
      <c r="F60" s="161"/>
      <c r="G60" s="160"/>
      <c r="K60" s="174"/>
      <c r="L60" s="183"/>
      <c r="M60" s="208"/>
      <c r="N60" s="208"/>
      <c r="O60" s="208"/>
      <c r="P60" s="21"/>
      <c r="Q60" s="183"/>
      <c r="U60" s="174"/>
      <c r="V60" s="175"/>
      <c r="W60" s="176"/>
      <c r="X60" s="177"/>
      <c r="Y60" s="178"/>
      <c r="Z60" s="179"/>
      <c r="AA60" s="180"/>
      <c r="AB60" s="181"/>
      <c r="AC60" s="182"/>
    </row>
    <row r="61" spans="4:29" s="22" customFormat="1" x14ac:dyDescent="0.2">
      <c r="G61" s="160"/>
      <c r="L61" s="209"/>
      <c r="U61" s="174"/>
      <c r="V61" s="185"/>
      <c r="W61" s="186"/>
      <c r="X61" s="187"/>
      <c r="Y61" s="188"/>
      <c r="Z61" s="189"/>
      <c r="AA61" s="190"/>
      <c r="AB61" s="191"/>
      <c r="AC61" s="192"/>
    </row>
    <row r="62" spans="4:29" s="22" customFormat="1" x14ac:dyDescent="0.2">
      <c r="D62" s="161"/>
      <c r="E62" s="161"/>
      <c r="F62" s="161"/>
      <c r="G62" s="160"/>
      <c r="L62" s="209"/>
      <c r="U62" s="174"/>
      <c r="V62" s="185"/>
      <c r="W62" s="186"/>
      <c r="X62" s="187"/>
      <c r="Y62" s="188"/>
      <c r="Z62" s="189"/>
      <c r="AA62" s="190"/>
      <c r="AB62" s="191"/>
      <c r="AC62" s="192"/>
    </row>
    <row r="63" spans="4:29" s="22" customFormat="1" x14ac:dyDescent="0.2">
      <c r="D63" s="161"/>
      <c r="E63" s="161"/>
      <c r="F63" s="161"/>
      <c r="G63" s="160"/>
      <c r="L63" s="209"/>
      <c r="U63" s="34"/>
    </row>
    <row r="64" spans="4:29" s="22" customFormat="1" x14ac:dyDescent="0.2">
      <c r="D64" s="161"/>
      <c r="E64" s="161"/>
      <c r="F64" s="161"/>
      <c r="G64" s="160"/>
      <c r="L64" s="209"/>
      <c r="U64" s="34"/>
    </row>
    <row r="65" spans="1:37" s="22" customFormat="1" x14ac:dyDescent="0.2">
      <c r="G65" s="160"/>
      <c r="L65" s="209"/>
      <c r="U65" s="194"/>
      <c r="V65" s="208"/>
      <c r="W65" s="208"/>
      <c r="X65" s="208"/>
      <c r="Y65" s="208"/>
      <c r="Z65" s="208"/>
      <c r="AA65" s="208"/>
      <c r="AB65" s="208"/>
      <c r="AC65" s="208"/>
    </row>
    <row r="66" spans="1:37" s="22" customFormat="1" x14ac:dyDescent="0.2">
      <c r="D66" s="161"/>
      <c r="E66" s="161"/>
      <c r="F66" s="161"/>
      <c r="G66" s="160"/>
      <c r="L66" s="209"/>
      <c r="U66" s="34"/>
      <c r="V66" s="207"/>
      <c r="W66" s="207"/>
      <c r="X66" s="207"/>
      <c r="Y66" s="207"/>
      <c r="Z66" s="207"/>
      <c r="AA66" s="207"/>
      <c r="AB66" s="207"/>
      <c r="AC66" s="207"/>
      <c r="AE66" s="158"/>
      <c r="AF66" s="158"/>
      <c r="AG66" s="158"/>
      <c r="AH66" s="158"/>
      <c r="AI66" s="158"/>
      <c r="AJ66" s="161"/>
      <c r="AK66" s="161"/>
    </row>
    <row r="67" spans="1:37" s="22" customFormat="1" x14ac:dyDescent="0.2">
      <c r="D67" s="161"/>
      <c r="E67" s="161"/>
      <c r="F67" s="161"/>
      <c r="G67" s="160"/>
      <c r="L67" s="209"/>
      <c r="U67" s="34"/>
      <c r="V67" s="207"/>
      <c r="W67" s="207"/>
      <c r="X67" s="207"/>
      <c r="Y67" s="207"/>
      <c r="Z67" s="207"/>
      <c r="AA67" s="207"/>
      <c r="AB67" s="207"/>
      <c r="AC67" s="207"/>
      <c r="AE67" s="158"/>
      <c r="AF67" s="158"/>
      <c r="AG67" s="158"/>
      <c r="AH67" s="158"/>
      <c r="AI67" s="158"/>
      <c r="AJ67" s="161"/>
      <c r="AK67" s="161"/>
    </row>
    <row r="68" spans="1:37" s="22" customFormat="1" x14ac:dyDescent="0.2">
      <c r="D68" s="161"/>
      <c r="E68" s="161"/>
      <c r="F68" s="161"/>
      <c r="G68" s="160"/>
      <c r="L68" s="209"/>
      <c r="U68" s="34"/>
      <c r="V68" s="207"/>
      <c r="W68" s="207"/>
      <c r="X68" s="207"/>
      <c r="Y68" s="207"/>
      <c r="Z68" s="207"/>
      <c r="AA68" s="207"/>
      <c r="AB68" s="207"/>
      <c r="AC68" s="207"/>
      <c r="AE68" s="158"/>
      <c r="AF68" s="158"/>
      <c r="AG68" s="158"/>
      <c r="AH68" s="158"/>
      <c r="AI68" s="158"/>
      <c r="AJ68" s="161"/>
      <c r="AK68" s="161"/>
    </row>
    <row r="69" spans="1:37" s="22" customFormat="1" x14ac:dyDescent="0.2">
      <c r="U69" s="34"/>
      <c r="V69" s="207"/>
      <c r="W69" s="207"/>
      <c r="X69" s="207"/>
      <c r="Y69" s="207"/>
      <c r="Z69" s="207"/>
      <c r="AA69" s="207"/>
      <c r="AB69" s="207"/>
      <c r="AC69" s="207"/>
      <c r="AE69" s="158"/>
      <c r="AF69" s="158"/>
      <c r="AG69" s="158"/>
      <c r="AH69" s="158"/>
      <c r="AI69" s="158"/>
      <c r="AJ69" s="161"/>
      <c r="AK69" s="161"/>
    </row>
    <row r="70" spans="1:37" s="22" customFormat="1" x14ac:dyDescent="0.2">
      <c r="K70" s="207"/>
      <c r="L70" s="207"/>
      <c r="M70" s="207"/>
      <c r="N70" s="207"/>
      <c r="O70" s="207"/>
      <c r="P70" s="207"/>
      <c r="Q70" s="207"/>
      <c r="U70" s="34"/>
      <c r="V70" s="207"/>
      <c r="W70" s="207"/>
      <c r="X70" s="207"/>
      <c r="Y70" s="207"/>
      <c r="Z70" s="207"/>
      <c r="AA70" s="207"/>
      <c r="AB70" s="207"/>
      <c r="AC70" s="207"/>
    </row>
    <row r="71" spans="1:37" s="22" customFormat="1" x14ac:dyDescent="0.2">
      <c r="A71" s="7"/>
      <c r="B71" s="7"/>
      <c r="C71" s="7"/>
      <c r="D71" s="7"/>
      <c r="E71" s="7"/>
      <c r="F71" s="7"/>
      <c r="G71" s="7"/>
      <c r="K71" s="207"/>
      <c r="L71" s="207"/>
      <c r="M71" s="207"/>
      <c r="N71" s="207"/>
      <c r="O71" s="207"/>
      <c r="P71" s="207"/>
      <c r="Q71" s="207"/>
      <c r="U71" s="34"/>
      <c r="V71" s="207"/>
      <c r="W71" s="207"/>
      <c r="X71" s="207"/>
      <c r="Y71" s="207"/>
      <c r="Z71" s="207"/>
      <c r="AA71" s="207"/>
      <c r="AB71" s="207"/>
      <c r="AC71" s="207"/>
    </row>
    <row r="72" spans="1:37" s="22" customFormat="1" x14ac:dyDescent="0.2">
      <c r="A72" s="7"/>
      <c r="B72" s="7"/>
      <c r="C72" s="7"/>
      <c r="D72" s="7"/>
      <c r="E72" s="7"/>
      <c r="F72" s="7"/>
      <c r="G72" s="7"/>
      <c r="K72" s="207"/>
      <c r="L72" s="207"/>
      <c r="M72" s="207"/>
      <c r="N72" s="207"/>
      <c r="O72" s="207"/>
      <c r="P72" s="207"/>
      <c r="Q72" s="207"/>
      <c r="U72" s="195"/>
      <c r="V72" s="207"/>
      <c r="W72" s="207"/>
      <c r="X72" s="207"/>
      <c r="Y72" s="207"/>
      <c r="Z72" s="207"/>
      <c r="AA72" s="207"/>
      <c r="AB72" s="207"/>
      <c r="AC72" s="207"/>
    </row>
    <row r="73" spans="1:37" s="22" customFormat="1" x14ac:dyDescent="0.2">
      <c r="A73" s="7"/>
      <c r="B73" s="7"/>
      <c r="C73" s="7"/>
      <c r="D73" s="7"/>
      <c r="E73" s="7"/>
      <c r="F73" s="7"/>
      <c r="G73" s="7"/>
      <c r="K73" s="207"/>
      <c r="L73" s="207"/>
      <c r="M73" s="207"/>
      <c r="N73" s="207"/>
      <c r="O73" s="207"/>
      <c r="P73" s="207"/>
      <c r="Q73" s="207"/>
      <c r="U73" s="195"/>
      <c r="V73" s="207"/>
      <c r="W73" s="207"/>
      <c r="X73" s="207"/>
      <c r="Y73" s="207"/>
      <c r="Z73" s="207"/>
      <c r="AA73" s="207"/>
      <c r="AB73" s="207"/>
      <c r="AC73" s="207"/>
    </row>
    <row r="74" spans="1:37" s="22" customFormat="1" x14ac:dyDescent="0.2">
      <c r="A74" s="7"/>
      <c r="B74" s="7"/>
      <c r="C74" s="7"/>
      <c r="D74" s="7"/>
      <c r="E74" s="7"/>
      <c r="F74" s="7"/>
      <c r="G74" s="7"/>
      <c r="K74" s="207"/>
      <c r="L74" s="207"/>
      <c r="M74" s="207"/>
      <c r="N74" s="207"/>
      <c r="O74" s="207"/>
      <c r="P74" s="207"/>
      <c r="Q74" s="207"/>
      <c r="U74" s="34"/>
    </row>
    <row r="75" spans="1:37" s="22" customFormat="1" x14ac:dyDescent="0.2">
      <c r="A75" s="7"/>
      <c r="B75" s="7"/>
      <c r="C75" s="7"/>
      <c r="D75" s="7"/>
      <c r="E75" s="7"/>
      <c r="F75" s="7"/>
      <c r="G75" s="7"/>
      <c r="U75" s="34"/>
    </row>
    <row r="76" spans="1:37" s="22" customFormat="1" x14ac:dyDescent="0.2">
      <c r="A76" s="7"/>
      <c r="B76" s="7"/>
      <c r="C76" s="7"/>
      <c r="D76" s="7"/>
      <c r="E76" s="7"/>
      <c r="F76" s="7"/>
      <c r="G76" s="7"/>
      <c r="K76" s="207"/>
      <c r="L76" s="207"/>
      <c r="M76" s="207"/>
      <c r="N76" s="207"/>
      <c r="O76" s="207"/>
      <c r="P76" s="207"/>
      <c r="Q76" s="207"/>
      <c r="U76" s="34"/>
    </row>
    <row r="77" spans="1:37" s="22" customFormat="1" x14ac:dyDescent="0.2">
      <c r="A77" s="7"/>
      <c r="B77" s="7"/>
      <c r="C77" s="7"/>
      <c r="D77" s="7"/>
      <c r="E77" s="7"/>
      <c r="F77" s="7"/>
      <c r="G77" s="7"/>
      <c r="K77" s="207"/>
      <c r="L77" s="207"/>
      <c r="M77" s="207"/>
      <c r="N77" s="207"/>
      <c r="O77" s="207"/>
      <c r="P77" s="207"/>
      <c r="Q77" s="207"/>
      <c r="U77" s="34"/>
    </row>
    <row r="78" spans="1:37" s="22" customFormat="1" x14ac:dyDescent="0.2">
      <c r="A78" s="7"/>
      <c r="B78" s="7"/>
      <c r="C78" s="7"/>
      <c r="D78" s="7"/>
      <c r="E78" s="7"/>
      <c r="F78" s="7"/>
      <c r="G78" s="7"/>
      <c r="U78" s="34"/>
    </row>
    <row r="79" spans="1:37" s="22" customFormat="1" x14ac:dyDescent="0.2">
      <c r="A79" s="7"/>
      <c r="B79" s="7"/>
      <c r="C79" s="7"/>
      <c r="D79" s="7"/>
      <c r="E79" s="7"/>
      <c r="F79" s="7"/>
      <c r="G79" s="7"/>
      <c r="U79" s="34"/>
    </row>
    <row r="80" spans="1:37" s="22" customFormat="1" x14ac:dyDescent="0.2">
      <c r="A80" s="7"/>
      <c r="B80" s="7"/>
      <c r="C80" s="7"/>
      <c r="D80" s="7"/>
      <c r="E80" s="7"/>
      <c r="F80" s="7"/>
      <c r="G80" s="7"/>
      <c r="U80" s="34"/>
    </row>
    <row r="81" spans="1:21" s="22" customFormat="1" x14ac:dyDescent="0.2">
      <c r="A81" s="7"/>
      <c r="B81" s="7"/>
      <c r="C81" s="7"/>
      <c r="D81" s="7"/>
      <c r="E81" s="7"/>
      <c r="F81" s="7"/>
      <c r="G81" s="7"/>
      <c r="U81" s="34"/>
    </row>
    <row r="82" spans="1:21" s="22" customFormat="1" x14ac:dyDescent="0.2">
      <c r="A82" s="7"/>
      <c r="B82" s="7"/>
      <c r="C82" s="7"/>
      <c r="D82" s="7"/>
      <c r="E82" s="7"/>
      <c r="F82" s="7"/>
      <c r="G82" s="7"/>
      <c r="U82" s="34"/>
    </row>
  </sheetData>
  <sheetProtection sheet="1" objects="1" scenarios="1"/>
  <mergeCells count="25">
    <mergeCell ref="M51:O51"/>
    <mergeCell ref="A2:H2"/>
    <mergeCell ref="A5:C5"/>
    <mergeCell ref="D37:F37"/>
    <mergeCell ref="A7:B7"/>
    <mergeCell ref="A10:E10"/>
    <mergeCell ref="A4:B4"/>
    <mergeCell ref="A27:G27"/>
    <mergeCell ref="D8:G9"/>
    <mergeCell ref="A11:G11"/>
    <mergeCell ref="A12:G12"/>
    <mergeCell ref="K55:L55"/>
    <mergeCell ref="M60:O60"/>
    <mergeCell ref="L61:L68"/>
    <mergeCell ref="V65:AC65"/>
    <mergeCell ref="V66:AC66"/>
    <mergeCell ref="V67:AC67"/>
    <mergeCell ref="V68:AC68"/>
    <mergeCell ref="K76:Q77"/>
    <mergeCell ref="V69:AC69"/>
    <mergeCell ref="K70:Q74"/>
    <mergeCell ref="V70:AC70"/>
    <mergeCell ref="V71:AC71"/>
    <mergeCell ref="V72:AC72"/>
    <mergeCell ref="V73:AC73"/>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zoomScale="80" zoomScaleNormal="80" workbookViewId="0"/>
  </sheetViews>
  <sheetFormatPr defaultColWidth="8.85546875" defaultRowHeight="12.75" x14ac:dyDescent="0.2"/>
  <cols>
    <col min="1" max="1" width="29.140625" style="19" bestFit="1" customWidth="1"/>
    <col min="2" max="2" width="13.42578125" style="19" customWidth="1"/>
    <col min="3" max="3" width="20.7109375" style="36" customWidth="1"/>
    <col min="4" max="4" width="18.140625" style="19" customWidth="1"/>
    <col min="5" max="5" width="10.28515625" style="19" bestFit="1" customWidth="1"/>
    <col min="6" max="6" width="10.28515625" style="19" customWidth="1"/>
    <col min="7" max="7" width="11.28515625" style="19" customWidth="1"/>
    <col min="8" max="8" width="9.42578125" style="19" customWidth="1"/>
    <col min="9" max="9" width="8.85546875" style="19" customWidth="1"/>
    <col min="10" max="10" width="37.7109375" style="19" bestFit="1" customWidth="1"/>
    <col min="11" max="11" width="8.85546875" style="19"/>
    <col min="12" max="14" width="35.7109375" style="19" customWidth="1"/>
    <col min="15" max="19" width="8.85546875" style="19"/>
    <col min="20" max="20" width="34.7109375" style="20" customWidth="1"/>
    <col min="21" max="28" width="8.7109375" style="19" customWidth="1"/>
    <col min="29" max="34" width="8.85546875" style="19"/>
    <col min="35" max="36" width="8.5703125" style="19" bestFit="1" customWidth="1"/>
    <col min="37" max="39" width="8.85546875" style="19"/>
    <col min="40" max="40" width="14.85546875" style="19" customWidth="1"/>
    <col min="41" max="16384" width="8.85546875" style="19"/>
  </cols>
  <sheetData>
    <row r="1" spans="1:36" ht="15.75" x14ac:dyDescent="0.25">
      <c r="A1" s="106" t="s">
        <v>43</v>
      </c>
      <c r="T1" s="24"/>
      <c r="U1" s="25"/>
      <c r="V1" s="25"/>
      <c r="W1" s="25"/>
      <c r="X1" s="25"/>
      <c r="Y1" s="25"/>
      <c r="Z1" s="26"/>
      <c r="AA1" s="25"/>
      <c r="AB1" s="25"/>
      <c r="AC1" s="25"/>
      <c r="AD1" s="27"/>
      <c r="AE1" s="27"/>
      <c r="AF1" s="27"/>
      <c r="AG1" s="27"/>
      <c r="AH1" s="27"/>
      <c r="AI1" s="28"/>
      <c r="AJ1" s="28"/>
    </row>
    <row r="2" spans="1:36" x14ac:dyDescent="0.2">
      <c r="A2" s="22"/>
      <c r="T2" s="24"/>
      <c r="U2" s="25"/>
      <c r="V2" s="25"/>
      <c r="W2" s="25"/>
      <c r="X2" s="25"/>
      <c r="Y2" s="25"/>
      <c r="Z2" s="26"/>
      <c r="AA2" s="25"/>
      <c r="AB2" s="25"/>
      <c r="AC2" s="25"/>
      <c r="AD2" s="27"/>
      <c r="AE2" s="27"/>
      <c r="AF2" s="27"/>
      <c r="AG2" s="27"/>
      <c r="AH2" s="27"/>
      <c r="AI2" s="28"/>
      <c r="AJ2" s="28"/>
    </row>
    <row r="3" spans="1:36" x14ac:dyDescent="0.2">
      <c r="A3" s="21" t="s">
        <v>51</v>
      </c>
      <c r="T3" s="24"/>
      <c r="U3" s="25"/>
      <c r="V3" s="25"/>
      <c r="W3" s="25"/>
      <c r="X3" s="25"/>
      <c r="Y3" s="25"/>
      <c r="Z3" s="26"/>
      <c r="AA3" s="25"/>
      <c r="AB3" s="25"/>
      <c r="AC3" s="25"/>
      <c r="AD3" s="25"/>
      <c r="AE3" s="25"/>
      <c r="AF3" s="25"/>
      <c r="AG3" s="25"/>
      <c r="AH3" s="25"/>
      <c r="AI3" s="25"/>
      <c r="AJ3" s="25"/>
    </row>
    <row r="4" spans="1:36" ht="45" customHeight="1" x14ac:dyDescent="0.2">
      <c r="A4" s="39" t="s">
        <v>10</v>
      </c>
      <c r="B4" s="38" t="s">
        <v>37</v>
      </c>
      <c r="C4" s="63" t="s">
        <v>55</v>
      </c>
      <c r="D4" s="239" t="s">
        <v>23</v>
      </c>
      <c r="E4" s="240"/>
      <c r="F4" s="241"/>
      <c r="G4" s="26"/>
      <c r="H4" s="26"/>
      <c r="I4" s="25"/>
      <c r="K4" s="25"/>
      <c r="L4" s="25"/>
      <c r="M4" s="25"/>
      <c r="N4" s="25"/>
      <c r="O4" s="25"/>
      <c r="P4" s="25"/>
      <c r="AC4" s="25"/>
      <c r="AD4" s="25"/>
      <c r="AE4" s="25"/>
      <c r="AF4" s="25"/>
      <c r="AG4" s="25"/>
      <c r="AH4" s="25"/>
      <c r="AI4" s="25"/>
      <c r="AJ4" s="25"/>
    </row>
    <row r="5" spans="1:36" ht="15" customHeight="1" x14ac:dyDescent="0.25">
      <c r="A5" s="41">
        <v>50</v>
      </c>
      <c r="B5" s="90">
        <v>1.65</v>
      </c>
      <c r="C5" s="79">
        <v>7.5999999999999998E-2</v>
      </c>
      <c r="D5" s="76">
        <v>7.2560439999999997E-3</v>
      </c>
      <c r="E5" s="86">
        <v>-7.5605275000000004E-4</v>
      </c>
      <c r="F5" s="75">
        <v>-3.4213577000000001E-3</v>
      </c>
      <c r="G5" s="29"/>
      <c r="H5" s="29"/>
      <c r="I5" s="13"/>
      <c r="J5" s="61" t="s">
        <v>52</v>
      </c>
      <c r="K5" s="13"/>
      <c r="L5" s="13"/>
      <c r="M5" s="13"/>
      <c r="N5" s="13"/>
      <c r="O5" s="13"/>
      <c r="P5" s="13"/>
      <c r="AC5" s="25"/>
      <c r="AD5" s="25"/>
      <c r="AE5" s="25"/>
      <c r="AF5" s="25"/>
      <c r="AG5" s="25"/>
      <c r="AH5" s="25"/>
      <c r="AI5" s="25"/>
      <c r="AJ5" s="25"/>
    </row>
    <row r="6" spans="1:36" ht="15" customHeight="1" thickBot="1" x14ac:dyDescent="0.3">
      <c r="A6" s="42"/>
      <c r="B6" s="68"/>
      <c r="C6" s="98"/>
      <c r="D6" s="76">
        <v>-7.5605275000000004E-4</v>
      </c>
      <c r="E6" s="86">
        <v>2.2174529999999999E-4</v>
      </c>
      <c r="F6" s="75">
        <v>2.1207075999999999E-4</v>
      </c>
      <c r="G6" s="29"/>
      <c r="H6" s="29"/>
      <c r="I6" s="13"/>
      <c r="J6" s="115"/>
      <c r="K6" s="62"/>
      <c r="L6" s="242" t="s">
        <v>28</v>
      </c>
      <c r="M6" s="243"/>
      <c r="N6" s="244"/>
      <c r="O6" s="62"/>
      <c r="P6" s="113"/>
      <c r="T6" s="19"/>
      <c r="AC6" s="25"/>
      <c r="AD6" s="25"/>
      <c r="AE6" s="25"/>
      <c r="AF6" s="25"/>
      <c r="AG6" s="25"/>
      <c r="AH6" s="25"/>
      <c r="AI6" s="25"/>
      <c r="AJ6" s="25"/>
    </row>
    <row r="7" spans="1:36" ht="15" customHeight="1" thickTop="1" x14ac:dyDescent="0.25">
      <c r="A7" s="42"/>
      <c r="B7" s="68"/>
      <c r="C7" s="98"/>
      <c r="D7" s="76">
        <v>-3.4213577000000001E-3</v>
      </c>
      <c r="E7" s="86">
        <v>2.1207075999999999E-4</v>
      </c>
      <c r="F7" s="75">
        <v>1.8644721000000001E-3</v>
      </c>
      <c r="G7" s="29"/>
      <c r="H7" s="29"/>
      <c r="I7" s="13"/>
      <c r="J7" s="114"/>
      <c r="K7" s="13"/>
      <c r="L7" s="14"/>
      <c r="M7" s="12" t="s">
        <v>34</v>
      </c>
      <c r="N7" s="69" t="s">
        <v>48</v>
      </c>
      <c r="O7" s="13"/>
      <c r="P7" s="123"/>
      <c r="T7" s="19"/>
      <c r="AC7" s="25"/>
      <c r="AD7" s="25"/>
      <c r="AE7" s="25"/>
      <c r="AF7" s="25"/>
      <c r="AG7" s="25"/>
      <c r="AH7" s="25"/>
      <c r="AI7" s="25"/>
      <c r="AJ7" s="25"/>
    </row>
    <row r="8" spans="1:36" ht="15" customHeight="1" x14ac:dyDescent="0.25">
      <c r="A8" s="42"/>
      <c r="B8" s="68"/>
      <c r="C8" s="98"/>
      <c r="D8" s="76"/>
      <c r="E8" s="86"/>
      <c r="F8" s="75"/>
      <c r="G8" s="29"/>
      <c r="H8" s="29"/>
      <c r="I8" s="13"/>
      <c r="J8" s="114"/>
      <c r="K8" s="13"/>
      <c r="L8" s="15">
        <v>1</v>
      </c>
      <c r="M8" s="12">
        <f>LOG($B$39)</f>
        <v>1.550228353055094</v>
      </c>
      <c r="N8" s="12">
        <f>LOG($B$40)</f>
        <v>2.2304489213782741</v>
      </c>
      <c r="O8" s="13"/>
      <c r="P8" s="123"/>
      <c r="T8" s="19"/>
      <c r="AC8" s="25"/>
      <c r="AD8" s="25"/>
      <c r="AE8" s="25"/>
      <c r="AF8" s="25"/>
      <c r="AG8" s="25"/>
      <c r="AH8" s="25"/>
      <c r="AI8" s="25"/>
      <c r="AJ8" s="25"/>
    </row>
    <row r="9" spans="1:36" ht="15" customHeight="1" thickBot="1" x14ac:dyDescent="0.3">
      <c r="A9" s="88">
        <v>20</v>
      </c>
      <c r="B9" s="92">
        <v>1.65</v>
      </c>
      <c r="C9" s="85">
        <v>7.2999999999999995E-2</v>
      </c>
      <c r="D9" s="83">
        <v>7.4200000000000004E-3</v>
      </c>
      <c r="E9" s="101">
        <v>-7.6999999999999996E-4</v>
      </c>
      <c r="F9" s="80">
        <v>-3.47E-3</v>
      </c>
      <c r="G9" s="29"/>
      <c r="H9" s="29"/>
      <c r="I9" s="13"/>
      <c r="J9" s="114"/>
      <c r="K9" s="16"/>
      <c r="L9" s="13"/>
      <c r="M9" s="13"/>
      <c r="N9" s="13"/>
      <c r="O9" s="13"/>
      <c r="P9" s="123"/>
      <c r="T9" s="19"/>
      <c r="AC9" s="25"/>
      <c r="AD9" s="25"/>
      <c r="AE9" s="25"/>
      <c r="AF9" s="25"/>
      <c r="AG9" s="25"/>
      <c r="AH9" s="25"/>
      <c r="AI9" s="25"/>
      <c r="AJ9" s="25"/>
    </row>
    <row r="10" spans="1:36" ht="15" customHeight="1" thickTop="1" thickBot="1" x14ac:dyDescent="0.3">
      <c r="A10" s="88"/>
      <c r="B10" s="88"/>
      <c r="C10" s="85"/>
      <c r="D10" s="83">
        <v>-7.6999999999999996E-4</v>
      </c>
      <c r="E10" s="101">
        <v>2.2000000000000001E-4</v>
      </c>
      <c r="F10" s="80">
        <v>2.1800000000000001E-4</v>
      </c>
      <c r="G10" s="29"/>
      <c r="H10" s="29"/>
      <c r="I10" s="13"/>
      <c r="J10" s="245" t="s">
        <v>29</v>
      </c>
      <c r="K10" s="246"/>
      <c r="L10" s="13" t="s">
        <v>30</v>
      </c>
      <c r="M10" s="13"/>
      <c r="N10" s="13"/>
      <c r="O10" s="13"/>
      <c r="P10" s="123"/>
      <c r="T10" s="19"/>
      <c r="AC10" s="25"/>
      <c r="AD10" s="25"/>
      <c r="AE10" s="25"/>
      <c r="AF10" s="25"/>
      <c r="AG10" s="25"/>
      <c r="AH10" s="25"/>
      <c r="AI10" s="25"/>
      <c r="AJ10" s="25"/>
    </row>
    <row r="11" spans="1:36" ht="15" customHeight="1" thickTop="1" x14ac:dyDescent="0.25">
      <c r="A11" s="88"/>
      <c r="B11" s="88"/>
      <c r="C11" s="85"/>
      <c r="D11" s="83">
        <v>-3.47E-3</v>
      </c>
      <c r="E11" s="101">
        <v>2.1800000000000001E-4</v>
      </c>
      <c r="F11" s="80">
        <v>1.8799999999999999E-3</v>
      </c>
      <c r="G11" s="29"/>
      <c r="H11" s="29"/>
      <c r="I11" s="13"/>
      <c r="J11" s="14"/>
      <c r="K11" s="17">
        <v>1</v>
      </c>
      <c r="L11" s="13"/>
      <c r="M11" s="13"/>
      <c r="N11" s="13"/>
      <c r="O11" s="13"/>
      <c r="P11" s="123"/>
      <c r="T11" s="19"/>
      <c r="AC11" s="25"/>
      <c r="AD11" s="25"/>
      <c r="AE11" s="25"/>
      <c r="AF11" s="25"/>
      <c r="AG11" s="25"/>
      <c r="AH11" s="25"/>
      <c r="AI11" s="25"/>
      <c r="AJ11" s="25"/>
    </row>
    <row r="12" spans="1:36" ht="15" customHeight="1" x14ac:dyDescent="0.25">
      <c r="A12" s="88"/>
      <c r="B12" s="88"/>
      <c r="C12" s="85"/>
      <c r="D12" s="82"/>
      <c r="E12" s="100"/>
      <c r="F12" s="74"/>
      <c r="G12" s="29"/>
      <c r="H12" s="29"/>
      <c r="I12" s="13"/>
      <c r="J12" s="12" t="s">
        <v>34</v>
      </c>
      <c r="K12" s="12">
        <f>$M$8</f>
        <v>1.550228353055094</v>
      </c>
      <c r="L12" s="13"/>
      <c r="M12" s="13"/>
      <c r="N12" s="13"/>
      <c r="O12" s="13"/>
      <c r="P12" s="123"/>
      <c r="T12" s="19"/>
      <c r="AC12" s="25"/>
      <c r="AD12" s="25"/>
      <c r="AE12" s="25"/>
      <c r="AF12" s="25"/>
      <c r="AG12" s="25"/>
      <c r="AH12" s="25"/>
      <c r="AI12" s="25"/>
      <c r="AJ12" s="25"/>
    </row>
    <row r="13" spans="1:36" ht="15" customHeight="1" x14ac:dyDescent="0.25">
      <c r="A13" s="42">
        <v>10</v>
      </c>
      <c r="B13" s="87">
        <v>1.65</v>
      </c>
      <c r="C13" s="79">
        <v>7.2999999999999995E-2</v>
      </c>
      <c r="D13" s="81">
        <v>7.8200000000000006E-3</v>
      </c>
      <c r="E13" s="91">
        <v>-8.0900000000000004E-4</v>
      </c>
      <c r="F13" s="84">
        <v>-3.64E-3</v>
      </c>
      <c r="G13" s="29"/>
      <c r="H13" s="29"/>
      <c r="I13" s="13"/>
      <c r="J13" s="69" t="s">
        <v>48</v>
      </c>
      <c r="K13" s="12">
        <f>$N$8</f>
        <v>2.2304489213782741</v>
      </c>
      <c r="L13" s="13"/>
      <c r="M13" s="13"/>
      <c r="N13" s="13"/>
      <c r="O13" s="13"/>
      <c r="P13" s="123"/>
      <c r="T13" s="19"/>
      <c r="AC13" s="25"/>
      <c r="AD13" s="25"/>
      <c r="AE13" s="25"/>
      <c r="AF13" s="25"/>
      <c r="AG13" s="25"/>
      <c r="AH13" s="25"/>
      <c r="AI13" s="25"/>
      <c r="AJ13" s="25"/>
    </row>
    <row r="14" spans="1:36" ht="15" customHeight="1" x14ac:dyDescent="0.25">
      <c r="A14" s="42"/>
      <c r="B14" s="42"/>
      <c r="C14" s="98"/>
      <c r="D14" s="81">
        <v>-8.0900000000000004E-4</v>
      </c>
      <c r="E14" s="91">
        <v>2.2699999999999999E-4</v>
      </c>
      <c r="F14" s="84">
        <v>2.3000000000000001E-4</v>
      </c>
      <c r="G14" s="29"/>
      <c r="H14" s="29"/>
      <c r="I14" s="13"/>
      <c r="J14" s="114"/>
      <c r="K14" s="13"/>
      <c r="L14" s="13"/>
      <c r="M14" s="13"/>
      <c r="N14" s="13"/>
      <c r="O14" s="13"/>
      <c r="P14" s="123"/>
      <c r="T14" s="19"/>
      <c r="AC14" s="25"/>
      <c r="AD14" s="25"/>
      <c r="AE14" s="25"/>
      <c r="AF14" s="25"/>
      <c r="AG14" s="25"/>
      <c r="AH14" s="25"/>
      <c r="AI14" s="25"/>
      <c r="AJ14" s="25"/>
    </row>
    <row r="15" spans="1:36" ht="15" customHeight="1" thickBot="1" x14ac:dyDescent="0.3">
      <c r="A15" s="42"/>
      <c r="B15" s="42"/>
      <c r="C15" s="98"/>
      <c r="D15" s="81">
        <v>-3.64E-3</v>
      </c>
      <c r="E15" s="91">
        <v>2.3000000000000001E-4</v>
      </c>
      <c r="F15" s="84">
        <v>1.9599999999999999E-3</v>
      </c>
      <c r="G15" s="29"/>
      <c r="H15" s="29"/>
      <c r="I15" s="13"/>
      <c r="J15" s="114"/>
      <c r="K15" s="13"/>
      <c r="L15" s="13"/>
      <c r="M15" s="13"/>
      <c r="N15" s="13"/>
      <c r="O15" s="13"/>
      <c r="P15" s="123"/>
      <c r="T15" s="19"/>
      <c r="AC15" s="25"/>
      <c r="AD15" s="25"/>
      <c r="AE15" s="25"/>
      <c r="AF15" s="25"/>
      <c r="AG15" s="25"/>
      <c r="AH15" s="25"/>
      <c r="AI15" s="25"/>
      <c r="AJ15" s="25"/>
    </row>
    <row r="16" spans="1:36" ht="15" customHeight="1" thickTop="1" thickBot="1" x14ac:dyDescent="0.3">
      <c r="A16" s="42"/>
      <c r="B16" s="42"/>
      <c r="C16" s="98"/>
      <c r="D16" s="78"/>
      <c r="E16" s="99"/>
      <c r="F16" s="77"/>
      <c r="G16" s="29"/>
      <c r="H16" s="29"/>
      <c r="I16" s="13"/>
      <c r="J16" s="117" t="s">
        <v>10</v>
      </c>
      <c r="K16" s="4"/>
      <c r="L16" s="245" t="s">
        <v>31</v>
      </c>
      <c r="M16" s="247"/>
      <c r="N16" s="247"/>
      <c r="O16" s="2" t="s">
        <v>32</v>
      </c>
      <c r="P16" s="125" t="s">
        <v>49</v>
      </c>
      <c r="T16" s="19"/>
      <c r="AC16" s="25"/>
      <c r="AD16" s="25"/>
      <c r="AE16" s="25"/>
      <c r="AF16" s="25"/>
      <c r="AG16" s="25"/>
      <c r="AH16" s="25"/>
      <c r="AI16" s="25"/>
      <c r="AJ16" s="25"/>
    </row>
    <row r="17" spans="1:36" ht="15" customHeight="1" thickTop="1" x14ac:dyDescent="0.25">
      <c r="A17" s="88">
        <v>4</v>
      </c>
      <c r="B17" s="92">
        <v>1.65</v>
      </c>
      <c r="C17" s="85">
        <v>7.5999999999999998E-2</v>
      </c>
      <c r="D17" s="83">
        <v>8.6400000000000001E-3</v>
      </c>
      <c r="E17" s="101">
        <v>-8.9099999999999997E-4</v>
      </c>
      <c r="F17" s="80">
        <v>-4.0099999999999997E-3</v>
      </c>
      <c r="G17" s="29"/>
      <c r="H17" s="29"/>
      <c r="I17" s="13"/>
      <c r="J17" s="44">
        <v>50</v>
      </c>
      <c r="K17" s="248"/>
      <c r="L17" s="43">
        <f t="array" ref="L17:N17">MMULT(L8:N8,D5:F7)</f>
        <v>-1.5471740010695283E-3</v>
      </c>
      <c r="M17" s="14">
        <v>6.0716099114578516E-5</v>
      </c>
      <c r="N17" s="44">
        <v>1.0660101893908277E-3</v>
      </c>
      <c r="O17" s="31">
        <f>MMULT(L17:N17,K11:K13)</f>
        <v>9.2463109436981576E-4</v>
      </c>
      <c r="P17" s="121">
        <f>(C5+O17)^0.5</f>
        <v>0.27735289992060624</v>
      </c>
      <c r="T17" s="19"/>
      <c r="AC17" s="25"/>
      <c r="AD17" s="25"/>
      <c r="AE17" s="25"/>
      <c r="AF17" s="25"/>
      <c r="AG17" s="25"/>
      <c r="AH17" s="25"/>
      <c r="AI17" s="25"/>
      <c r="AJ17" s="25"/>
    </row>
    <row r="18" spans="1:36" ht="15" customHeight="1" x14ac:dyDescent="0.25">
      <c r="A18" s="88"/>
      <c r="B18" s="88"/>
      <c r="C18" s="85"/>
      <c r="D18" s="83">
        <v>-8.9099999999999997E-4</v>
      </c>
      <c r="E18" s="101">
        <v>2.4499999999999999E-4</v>
      </c>
      <c r="F18" s="80">
        <v>2.5500000000000002E-4</v>
      </c>
      <c r="G18" s="29"/>
      <c r="H18" s="29"/>
      <c r="I18" s="13"/>
      <c r="J18" s="46">
        <v>20</v>
      </c>
      <c r="K18" s="249"/>
      <c r="L18" s="45">
        <f t="array" ref="L18:N18">MMULT(L8:N8,D9:F11)</f>
        <v>-1.5133335890350338E-3</v>
      </c>
      <c r="M18" s="12">
        <v>5.7288102532584485E-5</v>
      </c>
      <c r="N18" s="46">
        <v>1.0611937531571653E-3</v>
      </c>
      <c r="O18" s="32">
        <f>MMULT(L18:N18,K11:K13)</f>
        <v>9.4241451390646765E-4</v>
      </c>
      <c r="P18" s="119">
        <f>(C9+O18)^0.5</f>
        <v>0.27192354534667729</v>
      </c>
      <c r="T18" s="19"/>
      <c r="AC18" s="25"/>
      <c r="AD18" s="25"/>
      <c r="AE18" s="25"/>
      <c r="AF18" s="25"/>
      <c r="AG18" s="25"/>
      <c r="AH18" s="25"/>
      <c r="AI18" s="25"/>
      <c r="AJ18" s="25"/>
    </row>
    <row r="19" spans="1:36" ht="15" customHeight="1" x14ac:dyDescent="0.25">
      <c r="A19" s="88"/>
      <c r="B19" s="88"/>
      <c r="C19" s="85"/>
      <c r="D19" s="83">
        <v>-4.0099999999999997E-3</v>
      </c>
      <c r="E19" s="101">
        <v>2.5500000000000002E-4</v>
      </c>
      <c r="F19" s="80">
        <v>2.15E-3</v>
      </c>
      <c r="G19" s="29"/>
      <c r="H19" s="29"/>
      <c r="I19" s="13"/>
      <c r="J19" s="46">
        <v>10</v>
      </c>
      <c r="K19" s="249"/>
      <c r="L19" s="45">
        <f t="array" ref="L19:N19">MMULT(L8:N8,D13:F15)</f>
        <v>-1.5529688114384885E-3</v>
      </c>
      <c r="M19" s="12">
        <v>5.5905088060509325E-5</v>
      </c>
      <c r="N19" s="46">
        <v>1.0882324071040889E-3</v>
      </c>
      <c r="O19" s="32">
        <f>MMULT(L19:N19,K11:K13)</f>
        <v>9.6094363978715285E-4</v>
      </c>
      <c r="P19" s="119">
        <f>(C13+O19)^0.5</f>
        <v>0.27195761368232946</v>
      </c>
      <c r="T19" s="19"/>
      <c r="AC19" s="25"/>
      <c r="AD19" s="25"/>
      <c r="AE19" s="25"/>
      <c r="AF19" s="25"/>
      <c r="AG19" s="25"/>
      <c r="AH19" s="25"/>
      <c r="AI19" s="25"/>
      <c r="AJ19" s="25"/>
    </row>
    <row r="20" spans="1:36" ht="15" customHeight="1" x14ac:dyDescent="0.25">
      <c r="A20" s="88"/>
      <c r="B20" s="88"/>
      <c r="C20" s="85"/>
      <c r="D20" s="82"/>
      <c r="E20" s="100"/>
      <c r="F20" s="74"/>
      <c r="G20" s="29"/>
      <c r="H20" s="29"/>
      <c r="I20" s="13"/>
      <c r="J20" s="46">
        <v>4</v>
      </c>
      <c r="K20" s="249"/>
      <c r="L20" s="45">
        <f t="array" ref="L20:N20">MMULT(L8:N8,D17:F19)</f>
        <v>-1.6853536372989676E-3</v>
      </c>
      <c r="M20" s="12">
        <v>5.7570421449957892E-5</v>
      </c>
      <c r="N20" s="46">
        <v>1.1807734109923387E-3</v>
      </c>
      <c r="O20" s="32">
        <f>MMULT(L20:N20,K11:K13)</f>
        <v>1.0375484432700954E-3</v>
      </c>
      <c r="P20" s="119">
        <f>(C17+O20)^0.5</f>
        <v>0.27755638786248482</v>
      </c>
      <c r="T20" s="19"/>
      <c r="AC20" s="25"/>
      <c r="AD20" s="25"/>
      <c r="AE20" s="25"/>
      <c r="AF20" s="25"/>
      <c r="AG20" s="25"/>
      <c r="AH20" s="25"/>
      <c r="AI20" s="25"/>
      <c r="AJ20" s="25"/>
    </row>
    <row r="21" spans="1:36" ht="15" customHeight="1" x14ac:dyDescent="0.25">
      <c r="A21" s="42">
        <v>2</v>
      </c>
      <c r="B21" s="87">
        <v>1.65</v>
      </c>
      <c r="C21" s="79">
        <v>7.9000000000000001E-2</v>
      </c>
      <c r="D21" s="81">
        <v>9.2899999999999996E-3</v>
      </c>
      <c r="E21" s="91">
        <v>-9.5600000000000004E-4</v>
      </c>
      <c r="F21" s="84">
        <v>-4.3E-3</v>
      </c>
      <c r="G21" s="29"/>
      <c r="H21" s="29"/>
      <c r="I21" s="13"/>
      <c r="J21" s="46">
        <v>2</v>
      </c>
      <c r="K21" s="249"/>
      <c r="L21" s="45">
        <f t="array" ref="L21:N21">MMULT(L8:N8,D21:F23)</f>
        <v>-1.782948667447248E-3</v>
      </c>
      <c r="M21" s="12">
        <v>5.8202376251971456E-5</v>
      </c>
      <c r="N21" s="46">
        <v>1.254795087907126E-3</v>
      </c>
      <c r="O21" s="32">
        <f>MMULT(L21:N21,K11:K13)</f>
        <v>1.1060346568069442E-3</v>
      </c>
      <c r="P21" s="119">
        <f>(C21+O21)^0.5</f>
        <v>0.28303009496660764</v>
      </c>
      <c r="T21" s="19"/>
      <c r="AC21" s="25"/>
      <c r="AD21" s="27"/>
      <c r="AE21" s="27"/>
      <c r="AF21" s="27"/>
      <c r="AG21" s="27"/>
      <c r="AH21" s="27"/>
      <c r="AI21" s="28"/>
      <c r="AJ21" s="28"/>
    </row>
    <row r="22" spans="1:36" ht="15" customHeight="1" x14ac:dyDescent="0.25">
      <c r="A22" s="42"/>
      <c r="B22" s="42"/>
      <c r="C22" s="98"/>
      <c r="D22" s="81">
        <v>-9.5600000000000004E-4</v>
      </c>
      <c r="E22" s="91">
        <v>2.5999999999999998E-4</v>
      </c>
      <c r="F22" s="84">
        <v>2.7399999999999999E-4</v>
      </c>
      <c r="G22" s="29"/>
      <c r="H22" s="29"/>
      <c r="I22" s="13"/>
      <c r="J22" s="46">
        <v>1</v>
      </c>
      <c r="K22" s="249"/>
      <c r="L22" s="45">
        <f t="array" ref="L22:N22">MMULT(L8:N8,D25:F27)</f>
        <v>-1.8912979584562572E-3</v>
      </c>
      <c r="M22" s="12">
        <v>6.3615008328418406E-5</v>
      </c>
      <c r="N22" s="46">
        <v>1.3426714823887515E-3</v>
      </c>
      <c r="O22" s="32">
        <f>MMULT(L22:N22,K11:K13)</f>
        <v>1.202079990793652E-3</v>
      </c>
      <c r="P22" s="119">
        <f>(C25+O22)^0.5</f>
        <v>0.28844770754990179</v>
      </c>
      <c r="T22" s="19"/>
      <c r="AC22" s="25"/>
      <c r="AD22" s="27"/>
      <c r="AE22" s="27"/>
      <c r="AF22" s="27"/>
      <c r="AG22" s="27"/>
      <c r="AH22" s="27"/>
      <c r="AI22" s="28"/>
      <c r="AJ22" s="28"/>
    </row>
    <row r="23" spans="1:36" ht="15" customHeight="1" x14ac:dyDescent="0.25">
      <c r="A23" s="42"/>
      <c r="B23" s="42"/>
      <c r="C23" s="98"/>
      <c r="D23" s="81">
        <v>-4.3E-3</v>
      </c>
      <c r="E23" s="91">
        <v>2.7399999999999999E-4</v>
      </c>
      <c r="F23" s="84">
        <v>2.3E-3</v>
      </c>
      <c r="G23" s="29"/>
      <c r="H23" s="29"/>
      <c r="I23" s="13"/>
      <c r="J23" s="46">
        <v>0.5</v>
      </c>
      <c r="K23" s="249"/>
      <c r="L23" s="45">
        <f t="array" ref="L23:N23">MMULT(L8:N8,D29:F31)</f>
        <v>-2.028389100354959E-3</v>
      </c>
      <c r="M23" s="12">
        <v>6.1931026777032293E-5</v>
      </c>
      <c r="N23" s="46">
        <v>1.4475169754907839E-3</v>
      </c>
      <c r="O23" s="32">
        <f>MMULT(L23:N23,K11:K13)</f>
        <v>1.2962308099487715E-3</v>
      </c>
      <c r="P23" s="119">
        <f>(C29+O23)^0.5</f>
        <v>0.29714681692716949</v>
      </c>
      <c r="T23" s="19"/>
      <c r="AC23" s="25"/>
      <c r="AD23" s="27"/>
      <c r="AE23" s="27"/>
      <c r="AF23" s="27"/>
      <c r="AG23" s="27"/>
      <c r="AH23" s="27"/>
      <c r="AI23" s="28"/>
      <c r="AJ23" s="28"/>
    </row>
    <row r="24" spans="1:36" ht="15" customHeight="1" thickBot="1" x14ac:dyDescent="0.3">
      <c r="A24" s="42"/>
      <c r="B24" s="42"/>
      <c r="C24" s="98"/>
      <c r="D24" s="78"/>
      <c r="E24" s="99"/>
      <c r="F24" s="77"/>
      <c r="G24" s="29"/>
      <c r="H24" s="29"/>
      <c r="I24" s="13"/>
      <c r="J24" s="49">
        <v>0.2</v>
      </c>
      <c r="K24" s="250"/>
      <c r="L24" s="47">
        <f t="array" ref="L24:N24">MMULT(L8:N8,D33:F35)</f>
        <v>-2.2634678986934026E-3</v>
      </c>
      <c r="M24" s="48">
        <v>7.1834495244413191E-5</v>
      </c>
      <c r="N24" s="49">
        <v>1.6124598726142501E-3</v>
      </c>
      <c r="O24" s="33">
        <f>MMULT(L24:N24,K11:K13)</f>
        <v>1.4444013562000912E-3</v>
      </c>
      <c r="P24" s="124">
        <f>(C33+O24)^0.5</f>
        <v>0.31055498926309344</v>
      </c>
      <c r="T24" s="19"/>
      <c r="AC24" s="25"/>
      <c r="AD24" s="27"/>
      <c r="AE24" s="27"/>
      <c r="AF24" s="27"/>
      <c r="AG24" s="27"/>
      <c r="AH24" s="27"/>
      <c r="AI24" s="28"/>
      <c r="AJ24" s="28"/>
    </row>
    <row r="25" spans="1:36" ht="15" customHeight="1" thickTop="1" x14ac:dyDescent="0.25">
      <c r="A25" s="88">
        <v>1</v>
      </c>
      <c r="B25" s="92">
        <v>1.65</v>
      </c>
      <c r="C25" s="85">
        <v>8.2000000000000003E-2</v>
      </c>
      <c r="D25" s="83">
        <v>9.9500000000000005E-3</v>
      </c>
      <c r="E25" s="101">
        <v>-1.0200000000000001E-3</v>
      </c>
      <c r="F25" s="80">
        <v>-4.5999999999999999E-3</v>
      </c>
      <c r="G25" s="29"/>
      <c r="H25" s="29"/>
      <c r="I25" s="13"/>
      <c r="J25" s="114"/>
      <c r="K25" s="13"/>
      <c r="L25" s="13"/>
      <c r="M25" s="13"/>
      <c r="N25" s="13"/>
      <c r="O25" s="13"/>
      <c r="P25" s="123"/>
      <c r="T25" s="19"/>
    </row>
    <row r="26" spans="1:36" ht="15" customHeight="1" x14ac:dyDescent="0.25">
      <c r="A26" s="88"/>
      <c r="B26" s="88"/>
      <c r="C26" s="85"/>
      <c r="D26" s="83">
        <v>-1.0200000000000001E-3</v>
      </c>
      <c r="E26" s="101">
        <v>2.7599999999999999E-4</v>
      </c>
      <c r="F26" s="80">
        <v>2.9399999999999999E-4</v>
      </c>
      <c r="G26" s="29"/>
      <c r="H26" s="29"/>
      <c r="I26" s="13"/>
      <c r="J26" s="251" t="s">
        <v>33</v>
      </c>
      <c r="K26" s="252"/>
      <c r="L26" s="252"/>
      <c r="M26" s="252"/>
      <c r="N26" s="252"/>
      <c r="O26" s="252"/>
      <c r="P26" s="253"/>
      <c r="T26" s="19"/>
    </row>
    <row r="27" spans="1:36" ht="15" customHeight="1" x14ac:dyDescent="0.25">
      <c r="A27" s="88"/>
      <c r="B27" s="88"/>
      <c r="C27" s="85"/>
      <c r="D27" s="83">
        <v>-4.5999999999999999E-3</v>
      </c>
      <c r="E27" s="101">
        <v>2.9399999999999999E-4</v>
      </c>
      <c r="F27" s="80">
        <v>2.4599999999999999E-3</v>
      </c>
      <c r="G27" s="29"/>
      <c r="H27" s="29"/>
      <c r="I27" s="13"/>
      <c r="J27" s="251"/>
      <c r="K27" s="252"/>
      <c r="L27" s="252"/>
      <c r="M27" s="252"/>
      <c r="N27" s="252"/>
      <c r="O27" s="252"/>
      <c r="P27" s="253"/>
      <c r="T27" s="19"/>
    </row>
    <row r="28" spans="1:36" ht="15" customHeight="1" x14ac:dyDescent="0.25">
      <c r="A28" s="88"/>
      <c r="B28" s="88"/>
      <c r="C28" s="85"/>
      <c r="D28" s="82"/>
      <c r="E28" s="100"/>
      <c r="F28" s="74"/>
      <c r="G28" s="29"/>
      <c r="H28" s="29"/>
      <c r="I28" s="13"/>
      <c r="J28" s="251"/>
      <c r="K28" s="252"/>
      <c r="L28" s="252"/>
      <c r="M28" s="252"/>
      <c r="N28" s="252"/>
      <c r="O28" s="252"/>
      <c r="P28" s="253"/>
      <c r="T28" s="19"/>
    </row>
    <row r="29" spans="1:36" ht="15" customHeight="1" x14ac:dyDescent="0.25">
      <c r="A29" s="42">
        <v>0.5</v>
      </c>
      <c r="B29" s="87">
        <v>1.65</v>
      </c>
      <c r="C29" s="79">
        <v>8.6999999999999994E-2</v>
      </c>
      <c r="D29" s="81">
        <v>1.0800000000000001E-2</v>
      </c>
      <c r="E29" s="91">
        <v>-1.1100000000000001E-3</v>
      </c>
      <c r="F29" s="84">
        <v>-4.9800000000000001E-3</v>
      </c>
      <c r="G29" s="29"/>
      <c r="H29" s="29"/>
      <c r="I29" s="13"/>
      <c r="J29" s="251"/>
      <c r="K29" s="252"/>
      <c r="L29" s="252"/>
      <c r="M29" s="252"/>
      <c r="N29" s="252"/>
      <c r="O29" s="252"/>
      <c r="P29" s="253"/>
    </row>
    <row r="30" spans="1:36" ht="15" customHeight="1" x14ac:dyDescent="0.25">
      <c r="A30" s="42"/>
      <c r="B30" s="42"/>
      <c r="C30" s="98"/>
      <c r="D30" s="81">
        <v>-1.1100000000000001E-3</v>
      </c>
      <c r="E30" s="91">
        <v>2.9700000000000001E-4</v>
      </c>
      <c r="F30" s="84">
        <v>3.19E-4</v>
      </c>
      <c r="G30" s="29"/>
      <c r="H30" s="29"/>
      <c r="I30" s="13"/>
      <c r="J30" s="254"/>
      <c r="K30" s="255"/>
      <c r="L30" s="255"/>
      <c r="M30" s="255"/>
      <c r="N30" s="255"/>
      <c r="O30" s="255"/>
      <c r="P30" s="256"/>
    </row>
    <row r="31" spans="1:36" ht="15" customHeight="1" x14ac:dyDescent="0.25">
      <c r="A31" s="42"/>
      <c r="B31" s="42"/>
      <c r="C31" s="98"/>
      <c r="D31" s="81">
        <v>-4.9800000000000001E-3</v>
      </c>
      <c r="E31" s="91">
        <v>3.19E-4</v>
      </c>
      <c r="F31" s="84">
        <v>2.66E-3</v>
      </c>
      <c r="G31" s="29"/>
      <c r="H31" s="29"/>
      <c r="I31" s="13"/>
      <c r="J31" s="13"/>
      <c r="K31" s="13"/>
      <c r="L31" s="13"/>
      <c r="M31" s="13"/>
      <c r="N31" s="13"/>
      <c r="O31" s="13"/>
      <c r="P31" s="13"/>
    </row>
    <row r="32" spans="1:36" ht="15" customHeight="1" x14ac:dyDescent="0.25">
      <c r="A32" s="42"/>
      <c r="B32" s="42"/>
      <c r="C32" s="98"/>
      <c r="D32" s="78"/>
      <c r="E32" s="99"/>
      <c r="F32" s="77"/>
      <c r="G32" s="29"/>
      <c r="H32" s="29"/>
      <c r="I32" s="13"/>
      <c r="J32" s="122" t="s">
        <v>50</v>
      </c>
      <c r="K32" s="13"/>
      <c r="L32" s="13"/>
      <c r="M32" s="13"/>
      <c r="N32" s="13"/>
      <c r="O32" s="13"/>
      <c r="P32" s="13"/>
    </row>
    <row r="33" spans="1:18" ht="15" customHeight="1" x14ac:dyDescent="0.25">
      <c r="A33" s="88">
        <v>0.2</v>
      </c>
      <c r="B33" s="92">
        <v>1.65</v>
      </c>
      <c r="C33" s="85">
        <v>9.5000000000000001E-2</v>
      </c>
      <c r="D33" s="83">
        <v>1.2E-2</v>
      </c>
      <c r="E33" s="101">
        <v>-1.23E-3</v>
      </c>
      <c r="F33" s="80">
        <v>-5.5399999999999998E-3</v>
      </c>
      <c r="G33" s="29"/>
      <c r="H33" s="29"/>
      <c r="I33" s="13"/>
      <c r="J33" s="73"/>
      <c r="K33" s="72"/>
      <c r="L33" s="72"/>
      <c r="M33" s="72"/>
      <c r="N33" s="72"/>
      <c r="O33" s="72"/>
      <c r="P33" s="72"/>
    </row>
    <row r="34" spans="1:18" ht="15" customHeight="1" x14ac:dyDescent="0.25">
      <c r="A34" s="88"/>
      <c r="B34" s="88"/>
      <c r="C34" s="97"/>
      <c r="D34" s="83">
        <v>-1.23E-3</v>
      </c>
      <c r="E34" s="101">
        <v>3.2899999999999997E-4</v>
      </c>
      <c r="F34" s="80">
        <v>3.5500000000000001E-4</v>
      </c>
      <c r="G34" s="29"/>
      <c r="H34" s="29"/>
      <c r="I34" s="13"/>
      <c r="J34" s="72"/>
      <c r="K34" s="72"/>
      <c r="L34" s="72"/>
      <c r="M34" s="72"/>
      <c r="N34" s="72"/>
      <c r="O34" s="72"/>
      <c r="P34" s="72"/>
    </row>
    <row r="35" spans="1:18" ht="15" customHeight="1" x14ac:dyDescent="0.25">
      <c r="A35" s="89"/>
      <c r="B35" s="89"/>
      <c r="C35" s="95"/>
      <c r="D35" s="96">
        <v>-5.5399999999999998E-3</v>
      </c>
      <c r="E35" s="94">
        <v>3.5500000000000001E-4</v>
      </c>
      <c r="F35" s="93">
        <v>2.96E-3</v>
      </c>
      <c r="G35" s="29"/>
      <c r="H35" s="29"/>
      <c r="I35" s="13"/>
    </row>
    <row r="38" spans="1:18" x14ac:dyDescent="0.2">
      <c r="A38" s="21" t="s">
        <v>54</v>
      </c>
    </row>
    <row r="39" spans="1:18" x14ac:dyDescent="0.2">
      <c r="A39" s="70" t="s">
        <v>35</v>
      </c>
      <c r="B39" s="40">
        <f>Input_and_results!C8</f>
        <v>35.5</v>
      </c>
    </row>
    <row r="40" spans="1:18" x14ac:dyDescent="0.2">
      <c r="A40" s="70" t="s">
        <v>42</v>
      </c>
      <c r="B40" s="40">
        <f>Input_and_results!C9</f>
        <v>170</v>
      </c>
      <c r="C40" s="37"/>
      <c r="D40" s="35"/>
      <c r="E40" s="23"/>
      <c r="K40" s="25"/>
      <c r="L40" s="25"/>
      <c r="M40" s="25"/>
      <c r="N40" s="25"/>
      <c r="O40" s="25"/>
      <c r="P40" s="25"/>
      <c r="Q40" s="25"/>
      <c r="R40" s="25"/>
    </row>
    <row r="41" spans="1:18" x14ac:dyDescent="0.2">
      <c r="C41" s="37"/>
      <c r="D41" s="35"/>
      <c r="E41" s="23"/>
      <c r="J41" s="30"/>
      <c r="K41" s="25"/>
      <c r="L41" s="25"/>
      <c r="M41" s="25"/>
      <c r="N41" s="25"/>
      <c r="O41" s="25"/>
      <c r="P41" s="25"/>
      <c r="Q41" s="25"/>
      <c r="R41" s="25"/>
    </row>
    <row r="42" spans="1:18" x14ac:dyDescent="0.2">
      <c r="A42" s="128" t="s">
        <v>53</v>
      </c>
      <c r="B42" s="23"/>
      <c r="C42" s="37"/>
      <c r="D42" s="23"/>
      <c r="E42" s="23"/>
      <c r="J42" s="30" t="s">
        <v>24</v>
      </c>
      <c r="K42" s="25"/>
      <c r="L42" s="25"/>
      <c r="M42" s="25"/>
      <c r="N42" s="25"/>
      <c r="O42" s="25"/>
      <c r="P42" s="25"/>
      <c r="Q42" s="25"/>
      <c r="R42" s="25"/>
    </row>
    <row r="43" spans="1:18" ht="67.5" customHeight="1" x14ac:dyDescent="0.2">
      <c r="A43" s="136" t="s">
        <v>10</v>
      </c>
      <c r="B43" s="108" t="s">
        <v>36</v>
      </c>
      <c r="C43" s="137" t="s">
        <v>80</v>
      </c>
      <c r="D43" s="138" t="s">
        <v>81</v>
      </c>
      <c r="E43" s="108" t="s">
        <v>25</v>
      </c>
      <c r="F43" s="136" t="s">
        <v>26</v>
      </c>
      <c r="G43" s="108" t="s">
        <v>27</v>
      </c>
      <c r="H43" s="120"/>
      <c r="J43" s="24"/>
      <c r="K43" s="110" t="s">
        <v>11</v>
      </c>
      <c r="L43" s="110" t="s">
        <v>12</v>
      </c>
      <c r="M43" s="110" t="s">
        <v>13</v>
      </c>
      <c r="N43" s="110" t="s">
        <v>14</v>
      </c>
      <c r="O43" s="110" t="s">
        <v>15</v>
      </c>
      <c r="P43" s="110" t="s">
        <v>16</v>
      </c>
      <c r="Q43" s="110" t="s">
        <v>17</v>
      </c>
      <c r="R43" s="110" t="s">
        <v>18</v>
      </c>
    </row>
    <row r="44" spans="1:18" ht="15" x14ac:dyDescent="0.2">
      <c r="A44" s="140">
        <v>50</v>
      </c>
      <c r="B44" s="132">
        <f>K$44*B$39^K$45*B$40^K$46</f>
        <v>3570.3611157320752</v>
      </c>
      <c r="C44" s="132">
        <f>B44/10^(B5*P17)</f>
        <v>1244.7434772653805</v>
      </c>
      <c r="D44" s="132">
        <f>B44*10^(B5*P17)</f>
        <v>10241.048641393132</v>
      </c>
      <c r="E44" s="141">
        <f t="shared" ref="E44:E51" si="0">100*((10^-P17)-1)</f>
        <v>-47.19839789591731</v>
      </c>
      <c r="F44" s="142">
        <f t="shared" ref="F44:F51" si="1">100*((10^P17)-1)</f>
        <v>89.388192810664478</v>
      </c>
      <c r="G44" s="143">
        <f t="shared" ref="G44:G51" si="2">100*(10^(LN(10)*P17^2)-1)^0.5</f>
        <v>70.963119228258506</v>
      </c>
      <c r="H44" s="118"/>
      <c r="J44" s="116" t="s">
        <v>45</v>
      </c>
      <c r="K44" s="112">
        <v>0.94399999999999995</v>
      </c>
      <c r="L44" s="103">
        <v>2.4700000000000002</v>
      </c>
      <c r="M44" s="103">
        <v>4.01</v>
      </c>
      <c r="N44" s="103">
        <v>6.53</v>
      </c>
      <c r="O44" s="103">
        <v>8.7899999999999991</v>
      </c>
      <c r="P44" s="103">
        <v>11.4</v>
      </c>
      <c r="Q44" s="103">
        <v>14.3</v>
      </c>
      <c r="R44" s="107">
        <v>18.7</v>
      </c>
    </row>
    <row r="45" spans="1:18" ht="15" x14ac:dyDescent="0.2">
      <c r="A45" s="144">
        <v>20</v>
      </c>
      <c r="B45" s="133">
        <f>L$44*B$39^L$45*B$40^L$46</f>
        <v>4658.2168919462711</v>
      </c>
      <c r="C45" s="133">
        <f>B45/10^(B9*P18)</f>
        <v>1657.8523762113166</v>
      </c>
      <c r="D45" s="133">
        <f>B45*10^(B9*P18)</f>
        <v>13088.610858104375</v>
      </c>
      <c r="E45" s="139">
        <f t="shared" si="0"/>
        <v>-46.534152582116839</v>
      </c>
      <c r="F45" s="118">
        <f t="shared" si="1"/>
        <v>87.035284821001781</v>
      </c>
      <c r="G45" s="145">
        <f t="shared" si="2"/>
        <v>69.281291043430542</v>
      </c>
      <c r="H45" s="118"/>
      <c r="J45" s="116" t="s">
        <v>46</v>
      </c>
      <c r="K45" s="111">
        <v>0.83599999999999997</v>
      </c>
      <c r="L45" s="126">
        <v>0.79500000000000004</v>
      </c>
      <c r="M45" s="126">
        <v>0.77500000000000002</v>
      </c>
      <c r="N45" s="126">
        <v>0.755</v>
      </c>
      <c r="O45" s="126">
        <v>0.74299999999999999</v>
      </c>
      <c r="P45" s="126">
        <v>0.73199999999999998</v>
      </c>
      <c r="Q45" s="126">
        <v>0.72299999999999998</v>
      </c>
      <c r="R45" s="102">
        <v>0.71199999999999997</v>
      </c>
    </row>
    <row r="46" spans="1:18" ht="15" x14ac:dyDescent="0.2">
      <c r="A46" s="144">
        <v>10</v>
      </c>
      <c r="B46" s="133">
        <f>M$44*B$39^M$45*B$40^M$46</f>
        <v>5418.8816155101176</v>
      </c>
      <c r="C46" s="133">
        <f>B46/10^(B13*P19)</f>
        <v>1928.3221978477675</v>
      </c>
      <c r="D46" s="133">
        <f>B46*10^(B13*P19)</f>
        <v>15227.889818251069</v>
      </c>
      <c r="E46" s="139">
        <f t="shared" si="0"/>
        <v>-46.538346558945506</v>
      </c>
      <c r="F46" s="118">
        <f t="shared" si="1"/>
        <v>87.049957424638109</v>
      </c>
      <c r="G46" s="145">
        <f t="shared" si="2"/>
        <v>69.291783749074028</v>
      </c>
      <c r="H46" s="118"/>
      <c r="J46" s="116" t="s">
        <v>47</v>
      </c>
      <c r="K46" s="105">
        <v>1.0229999999999999</v>
      </c>
      <c r="L46" s="127">
        <v>0.91600000000000004</v>
      </c>
      <c r="M46" s="127">
        <v>0.86499999999999999</v>
      </c>
      <c r="N46" s="127">
        <v>0.81599999999999995</v>
      </c>
      <c r="O46" s="127">
        <v>0.78700000000000003</v>
      </c>
      <c r="P46" s="127">
        <v>0.76400000000000001</v>
      </c>
      <c r="Q46" s="127">
        <v>0.74399999999999999</v>
      </c>
      <c r="R46" s="109">
        <v>0.72099999999999997</v>
      </c>
    </row>
    <row r="47" spans="1:18" x14ac:dyDescent="0.2">
      <c r="A47" s="144">
        <v>4</v>
      </c>
      <c r="B47" s="133">
        <f>N$44*B$39^N$45*B$40^N$46</f>
        <v>6388.2500595122883</v>
      </c>
      <c r="C47" s="133">
        <f>B47/10^(B17*P20)</f>
        <v>2225.4296383670394</v>
      </c>
      <c r="D47" s="133">
        <f>B47*10^(B17*P20)</f>
        <v>18337.914674671021</v>
      </c>
      <c r="E47" s="139">
        <f t="shared" si="0"/>
        <v>-47.223132201842525</v>
      </c>
      <c r="F47" s="118">
        <f t="shared" si="1"/>
        <v>89.476951118897489</v>
      </c>
      <c r="G47" s="145">
        <f t="shared" si="2"/>
        <v>71.026534063437907</v>
      </c>
      <c r="H47" s="118"/>
      <c r="J47" s="24"/>
      <c r="K47" s="25"/>
      <c r="L47" s="25"/>
      <c r="M47" s="25"/>
      <c r="N47" s="25"/>
      <c r="O47" s="25"/>
      <c r="P47" s="25"/>
      <c r="Q47" s="25"/>
      <c r="R47" s="25"/>
    </row>
    <row r="48" spans="1:18" ht="13.5" thickBot="1" x14ac:dyDescent="0.25">
      <c r="A48" s="144">
        <v>2</v>
      </c>
      <c r="B48" s="133">
        <f>O$44*B$39^O$45*B$40^O$46</f>
        <v>7098.5859068342279</v>
      </c>
      <c r="C48" s="133">
        <f>B48/10^(B21*P21)</f>
        <v>2421.9891085066333</v>
      </c>
      <c r="D48" s="133">
        <f>B48*10^(B21*P21)</f>
        <v>20805.181038892155</v>
      </c>
      <c r="E48" s="139">
        <f t="shared" si="0"/>
        <v>-47.88414044677063</v>
      </c>
      <c r="F48" s="118">
        <f t="shared" si="1"/>
        <v>91.880170177109704</v>
      </c>
      <c r="G48" s="145">
        <f t="shared" si="2"/>
        <v>72.742908315297271</v>
      </c>
      <c r="H48" s="118"/>
      <c r="J48" s="24"/>
      <c r="K48" s="25"/>
      <c r="L48" s="25"/>
      <c r="M48" s="25"/>
      <c r="N48" s="25"/>
      <c r="O48" s="25"/>
      <c r="P48" s="25"/>
      <c r="Q48" s="25"/>
      <c r="R48" s="25"/>
    </row>
    <row r="49" spans="1:18" ht="14.25" thickTop="1" thickBot="1" x14ac:dyDescent="0.25">
      <c r="A49" s="144">
        <v>1</v>
      </c>
      <c r="B49" s="133">
        <f>P$44*B$39^P$45*B$40^P$46</f>
        <v>7865.6565947652025</v>
      </c>
      <c r="C49" s="133">
        <f>B49/10^(B25*P22)</f>
        <v>2629.0343728363951</v>
      </c>
      <c r="D49" s="133">
        <f>B49*10^(B25*P22)</f>
        <v>23532.80516451559</v>
      </c>
      <c r="E49" s="139">
        <f t="shared" si="0"/>
        <v>-48.530222308192236</v>
      </c>
      <c r="F49" s="118">
        <f t="shared" si="1"/>
        <v>94.288773887431418</v>
      </c>
      <c r="G49" s="145">
        <f t="shared" si="2"/>
        <v>74.462147313709664</v>
      </c>
      <c r="H49" s="118"/>
      <c r="J49" s="18" t="s">
        <v>1</v>
      </c>
      <c r="K49" s="233" t="s">
        <v>2</v>
      </c>
      <c r="L49" s="233"/>
      <c r="M49" s="233"/>
      <c r="N49" s="233"/>
      <c r="O49" s="233"/>
      <c r="P49" s="233"/>
      <c r="Q49" s="233"/>
      <c r="R49" s="233"/>
    </row>
    <row r="50" spans="1:18" ht="13.5" thickTop="1" x14ac:dyDescent="0.2">
      <c r="A50" s="144">
        <v>0.5</v>
      </c>
      <c r="B50" s="133">
        <f>Q$44*B$39^Q$45*B$40^Q$46</f>
        <v>8621.9427387308879</v>
      </c>
      <c r="C50" s="133">
        <f>B50/10^(B29*P23)</f>
        <v>2788.1291454179755</v>
      </c>
      <c r="D50" s="133">
        <f>B50*10^(B29*P23)</f>
        <v>26662.285967678912</v>
      </c>
      <c r="E50" s="139">
        <f t="shared" si="0"/>
        <v>-49.550927862754676</v>
      </c>
      <c r="F50" s="118">
        <f t="shared" si="1"/>
        <v>98.21970110362534</v>
      </c>
      <c r="G50" s="145">
        <f t="shared" si="2"/>
        <v>77.266886046954568</v>
      </c>
      <c r="H50" s="118"/>
      <c r="J50" s="50" t="s">
        <v>35</v>
      </c>
      <c r="K50" s="234" t="s">
        <v>3</v>
      </c>
      <c r="L50" s="234"/>
      <c r="M50" s="234"/>
      <c r="N50" s="234"/>
      <c r="O50" s="234"/>
      <c r="P50" s="234"/>
      <c r="Q50" s="234"/>
      <c r="R50" s="235"/>
    </row>
    <row r="51" spans="1:18" x14ac:dyDescent="0.2">
      <c r="A51" s="146">
        <v>0.2</v>
      </c>
      <c r="B51" s="134">
        <f>R$44*B$39^R$45*B$40^R$46</f>
        <v>9632.91806311869</v>
      </c>
      <c r="C51" s="134">
        <f>B51/10^(B33*P24)</f>
        <v>2960.3436847641387</v>
      </c>
      <c r="D51" s="134">
        <f>B51*10^(B33*P24)</f>
        <v>31345.384283700663</v>
      </c>
      <c r="E51" s="147">
        <f t="shared" si="0"/>
        <v>-51.084667413723153</v>
      </c>
      <c r="F51" s="148">
        <f t="shared" si="1"/>
        <v>104.43487698590216</v>
      </c>
      <c r="G51" s="149">
        <f t="shared" si="2"/>
        <v>81.701988657701889</v>
      </c>
      <c r="H51" s="118"/>
      <c r="J51" s="70" t="s">
        <v>42</v>
      </c>
      <c r="K51" s="236" t="s">
        <v>44</v>
      </c>
      <c r="L51" s="237"/>
      <c r="M51" s="237"/>
      <c r="N51" s="237"/>
      <c r="O51" s="237"/>
      <c r="P51" s="237"/>
      <c r="Q51" s="237"/>
      <c r="R51" s="238"/>
    </row>
  </sheetData>
  <sheetProtection sheet="1" objects="1" scenarios="1"/>
  <mergeCells count="9">
    <mergeCell ref="K49:R49"/>
    <mergeCell ref="K50:R50"/>
    <mergeCell ref="K51:R51"/>
    <mergeCell ref="D4:F4"/>
    <mergeCell ref="L6:N6"/>
    <mergeCell ref="J10:K10"/>
    <mergeCell ref="L16:N16"/>
    <mergeCell ref="K17:K24"/>
    <mergeCell ref="J26:P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heetViews>
  <sheetFormatPr defaultRowHeight="12.75" x14ac:dyDescent="0.2"/>
  <sheetData>
    <row r="1" spans="1:10" ht="15.75" x14ac:dyDescent="0.25">
      <c r="A1" s="130" t="s">
        <v>9</v>
      </c>
    </row>
    <row r="3" spans="1:10" ht="44.45" customHeight="1" x14ac:dyDescent="0.2">
      <c r="A3" s="259" t="s">
        <v>19</v>
      </c>
      <c r="B3" s="258"/>
      <c r="C3" s="258"/>
      <c r="D3" s="258"/>
      <c r="E3" s="258"/>
      <c r="F3" s="258"/>
      <c r="G3" s="258"/>
      <c r="H3" s="258"/>
      <c r="I3" s="258"/>
      <c r="J3" s="258"/>
    </row>
    <row r="4" spans="1:10" x14ac:dyDescent="0.2">
      <c r="A4" s="3"/>
      <c r="B4" s="3"/>
      <c r="C4" s="3"/>
      <c r="D4" s="3"/>
      <c r="E4" s="3"/>
      <c r="F4" s="3"/>
      <c r="G4" s="3"/>
      <c r="H4" s="3"/>
      <c r="I4" s="3"/>
      <c r="J4" s="3"/>
    </row>
    <row r="5" spans="1:10" x14ac:dyDescent="0.2">
      <c r="A5" s="259" t="s">
        <v>20</v>
      </c>
      <c r="B5" s="258"/>
      <c r="C5" s="258"/>
      <c r="D5" s="258"/>
      <c r="E5" s="258"/>
      <c r="F5" s="258"/>
      <c r="G5" s="258"/>
      <c r="H5" s="258"/>
      <c r="I5" s="258"/>
      <c r="J5" s="258"/>
    </row>
    <row r="6" spans="1:10" x14ac:dyDescent="0.2">
      <c r="A6" s="3"/>
      <c r="B6" s="3"/>
      <c r="C6" s="3"/>
      <c r="D6" s="3"/>
      <c r="E6" s="3"/>
      <c r="F6" s="3"/>
      <c r="G6" s="3"/>
      <c r="H6" s="3"/>
      <c r="I6" s="3"/>
      <c r="J6" s="3"/>
    </row>
    <row r="7" spans="1:10" x14ac:dyDescent="0.2">
      <c r="A7" s="257" t="s">
        <v>64</v>
      </c>
      <c r="B7" s="258"/>
      <c r="C7" s="258"/>
      <c r="D7" s="258"/>
      <c r="E7" s="258"/>
      <c r="F7" s="258"/>
      <c r="G7" s="258"/>
      <c r="H7" s="258"/>
      <c r="I7" s="258"/>
      <c r="J7" s="258"/>
    </row>
    <row r="9" spans="1:10" ht="68.25" customHeight="1" x14ac:dyDescent="0.2">
      <c r="A9" s="257" t="s">
        <v>82</v>
      </c>
      <c r="B9" s="258"/>
      <c r="C9" s="258"/>
      <c r="D9" s="258"/>
      <c r="E9" s="258"/>
      <c r="F9" s="258"/>
      <c r="G9" s="258"/>
      <c r="H9" s="258"/>
      <c r="I9" s="258"/>
      <c r="J9" s="258"/>
    </row>
    <row r="11" spans="1:10" ht="14.25" x14ac:dyDescent="0.3">
      <c r="A11" s="257" t="s">
        <v>65</v>
      </c>
      <c r="B11" s="258"/>
      <c r="C11" s="258"/>
      <c r="D11" s="258"/>
      <c r="E11" s="258"/>
      <c r="F11" s="258"/>
      <c r="G11" s="258"/>
      <c r="H11" s="258"/>
      <c r="I11" s="258"/>
      <c r="J11" s="258"/>
    </row>
    <row r="13" spans="1:10" ht="51.6" customHeight="1" x14ac:dyDescent="0.2">
      <c r="A13" s="257" t="s">
        <v>56</v>
      </c>
      <c r="B13" s="258"/>
      <c r="C13" s="258"/>
      <c r="D13" s="258"/>
      <c r="E13" s="258"/>
      <c r="F13" s="258"/>
      <c r="G13" s="258"/>
      <c r="H13" s="258"/>
      <c r="I13" s="258"/>
      <c r="J13" s="258"/>
    </row>
    <row r="15" spans="1:10" ht="18" customHeight="1" x14ac:dyDescent="0.2">
      <c r="A15" s="257" t="s">
        <v>66</v>
      </c>
      <c r="B15" s="258"/>
      <c r="C15" s="258"/>
      <c r="D15" s="258"/>
      <c r="E15" s="258"/>
      <c r="F15" s="258"/>
      <c r="G15" s="258"/>
      <c r="H15" s="258"/>
      <c r="I15" s="258"/>
      <c r="J15" s="258"/>
    </row>
    <row r="16" spans="1:10" ht="20.45" customHeight="1" x14ac:dyDescent="0.2">
      <c r="A16" s="257" t="s">
        <v>67</v>
      </c>
      <c r="B16" s="258"/>
      <c r="C16" s="258"/>
      <c r="D16" s="258"/>
      <c r="E16" s="258"/>
      <c r="F16" s="258"/>
      <c r="G16" s="258"/>
      <c r="H16" s="258"/>
      <c r="I16" s="258"/>
      <c r="J16" s="258"/>
    </row>
    <row r="17" spans="1:10" ht="17.45" customHeight="1" x14ac:dyDescent="0.2">
      <c r="A17" s="257" t="s">
        <v>68</v>
      </c>
      <c r="B17" s="258"/>
      <c r="C17" s="258"/>
      <c r="D17" s="258"/>
      <c r="E17" s="258"/>
      <c r="F17" s="258"/>
      <c r="G17" s="258"/>
      <c r="H17" s="258"/>
      <c r="I17" s="258"/>
      <c r="J17" s="258"/>
    </row>
    <row r="19" spans="1:10" ht="15.75" x14ac:dyDescent="0.3">
      <c r="A19" s="131" t="s">
        <v>69</v>
      </c>
    </row>
    <row r="20" spans="1:10" ht="15.75" x14ac:dyDescent="0.3">
      <c r="A20" s="131" t="s">
        <v>70</v>
      </c>
    </row>
    <row r="21" spans="1:10" x14ac:dyDescent="0.2">
      <c r="A21" s="6"/>
    </row>
    <row r="23" spans="1:10" x14ac:dyDescent="0.2">
      <c r="A23" s="1" t="s">
        <v>5</v>
      </c>
    </row>
    <row r="24" spans="1:10" ht="28.9" customHeight="1" x14ac:dyDescent="0.2">
      <c r="A24" s="258" t="s">
        <v>6</v>
      </c>
      <c r="B24" s="258"/>
      <c r="C24" s="258"/>
      <c r="D24" s="258"/>
      <c r="E24" s="258"/>
      <c r="F24" s="258"/>
      <c r="G24" s="258"/>
      <c r="H24" s="258"/>
      <c r="I24" s="258"/>
      <c r="J24" s="258"/>
    </row>
    <row r="25" spans="1:10" ht="28.9" customHeight="1" x14ac:dyDescent="0.2">
      <c r="A25" s="257" t="s">
        <v>38</v>
      </c>
      <c r="B25" s="258"/>
      <c r="C25" s="258"/>
      <c r="D25" s="258"/>
      <c r="E25" s="258"/>
      <c r="F25" s="258"/>
      <c r="G25" s="258"/>
      <c r="H25" s="258"/>
      <c r="I25" s="258"/>
      <c r="J25" s="258"/>
    </row>
    <row r="26" spans="1:10" ht="28.9" customHeight="1" x14ac:dyDescent="0.2">
      <c r="A26" s="258" t="s">
        <v>8</v>
      </c>
      <c r="B26" s="258"/>
      <c r="C26" s="258"/>
      <c r="D26" s="258"/>
      <c r="E26" s="258"/>
      <c r="F26" s="258"/>
      <c r="G26" s="258"/>
      <c r="H26" s="258"/>
      <c r="I26" s="258"/>
      <c r="J26" s="258"/>
    </row>
    <row r="27" spans="1:10" ht="27" customHeight="1" x14ac:dyDescent="0.2">
      <c r="A27" s="258" t="s">
        <v>7</v>
      </c>
      <c r="B27" s="258"/>
      <c r="C27" s="258"/>
      <c r="D27" s="258"/>
      <c r="E27" s="258"/>
      <c r="F27" s="258"/>
      <c r="G27" s="258"/>
      <c r="H27" s="258"/>
      <c r="I27" s="258"/>
      <c r="J27" s="258"/>
    </row>
  </sheetData>
  <sheetProtection sheet="1" objects="1" scenarios="1"/>
  <mergeCells count="13">
    <mergeCell ref="A3:J3"/>
    <mergeCell ref="A5:J5"/>
    <mergeCell ref="A7:J7"/>
    <mergeCell ref="A9:J9"/>
    <mergeCell ref="A11:J11"/>
    <mergeCell ref="A13:J13"/>
    <mergeCell ref="A24:J24"/>
    <mergeCell ref="A27:J27"/>
    <mergeCell ref="A26:J26"/>
    <mergeCell ref="A15:J15"/>
    <mergeCell ref="A16:J16"/>
    <mergeCell ref="A17:J17"/>
    <mergeCell ref="A25:J25"/>
  </mergeCells>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Input_and_results</vt:lpstr>
      <vt:lpstr>Supplementary_data</vt:lpstr>
      <vt:lpstr>Read.me about intervals</vt:lpstr>
    </vt:vector>
  </TitlesOfParts>
  <Company>DOI, U.S. Geological Survey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tfeaster</dc:creator>
  <cp:lastModifiedBy>Janet Curran</cp:lastModifiedBy>
  <cp:lastPrinted>2009-02-26T02:30:27Z</cp:lastPrinted>
  <dcterms:created xsi:type="dcterms:W3CDTF">2008-07-29T00:22:29Z</dcterms:created>
  <dcterms:modified xsi:type="dcterms:W3CDTF">2017-05-03T16:53:47Z</dcterms:modified>
</cp:coreProperties>
</file>