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30" windowWidth="18615" windowHeight="12075"/>
  </bookViews>
  <sheets>
    <sheet name="appendix D" sheetId="1" r:id="rId1"/>
    <sheet name="working" sheetId="2" r:id="rId2"/>
  </sheets>
  <calcPr calcId="145621"/>
</workbook>
</file>

<file path=xl/calcChain.xml><?xml version="1.0" encoding="utf-8"?>
<calcChain xmlns="http://schemas.openxmlformats.org/spreadsheetml/2006/main">
  <c r="L18" i="2" l="1"/>
  <c r="L10" i="2"/>
  <c r="K18" i="2"/>
  <c r="K10" i="2"/>
  <c r="N21" i="2" l="1"/>
  <c r="L21" i="2"/>
  <c r="K21" i="2"/>
  <c r="O21" i="2" s="1"/>
  <c r="J21" i="2"/>
  <c r="I21" i="2"/>
  <c r="N20" i="2"/>
  <c r="L20" i="2"/>
  <c r="K20" i="2"/>
  <c r="O20" i="2" s="1"/>
  <c r="J20" i="2"/>
  <c r="I20" i="2"/>
  <c r="N19" i="2"/>
  <c r="L19" i="2"/>
  <c r="K19" i="2"/>
  <c r="O19" i="2" s="1"/>
  <c r="J19" i="2"/>
  <c r="I19" i="2"/>
  <c r="N18" i="2"/>
  <c r="O18" i="2"/>
  <c r="J18" i="2"/>
  <c r="I18" i="2"/>
  <c r="N17" i="2"/>
  <c r="L17" i="2"/>
  <c r="K17" i="2"/>
  <c r="O17" i="2" s="1"/>
  <c r="J17" i="2"/>
  <c r="I17" i="2"/>
  <c r="N16" i="2"/>
  <c r="L16" i="2"/>
  <c r="K16" i="2"/>
  <c r="O16" i="2" s="1"/>
  <c r="J16" i="2"/>
  <c r="I16" i="2"/>
  <c r="N15" i="2"/>
  <c r="L15" i="2"/>
  <c r="K15" i="2"/>
  <c r="O15" i="2" s="1"/>
  <c r="J15" i="2"/>
  <c r="I15" i="2"/>
  <c r="N14" i="2"/>
  <c r="L14" i="2"/>
  <c r="K14" i="2"/>
  <c r="O14" i="2" s="1"/>
  <c r="J14" i="2"/>
  <c r="I14" i="2"/>
  <c r="N13" i="2"/>
  <c r="L13" i="2"/>
  <c r="K13" i="2"/>
  <c r="O13" i="2" s="1"/>
  <c r="J13" i="2"/>
  <c r="I13" i="2"/>
  <c r="N12" i="2"/>
  <c r="L12" i="2"/>
  <c r="K12" i="2"/>
  <c r="O12" i="2" s="1"/>
  <c r="J12" i="2"/>
  <c r="I12" i="2"/>
  <c r="N11" i="2"/>
  <c r="L11" i="2"/>
  <c r="K11" i="2"/>
  <c r="O11" i="2" s="1"/>
  <c r="J11" i="2"/>
  <c r="I11" i="2"/>
  <c r="N10" i="2"/>
  <c r="O10" i="2"/>
  <c r="J10" i="2"/>
  <c r="I10" i="2"/>
  <c r="N9" i="2"/>
  <c r="L9" i="2"/>
  <c r="K9" i="2"/>
  <c r="O9" i="2" s="1"/>
  <c r="J9" i="2"/>
  <c r="I9" i="2"/>
  <c r="N8" i="2"/>
  <c r="L8" i="2"/>
  <c r="K8" i="2"/>
  <c r="O8" i="2" s="1"/>
  <c r="J8" i="2"/>
  <c r="I8" i="2"/>
  <c r="N7" i="2"/>
  <c r="O7" i="2" s="1"/>
  <c r="L7" i="2"/>
  <c r="K7" i="2"/>
  <c r="J7" i="2"/>
  <c r="I7" i="2"/>
  <c r="K6" i="2"/>
  <c r="J6" i="2"/>
  <c r="N6" i="2" s="1"/>
  <c r="N3" i="2"/>
  <c r="M3" i="2"/>
  <c r="Q14" i="2" l="1"/>
  <c r="P14" i="2"/>
  <c r="Q11" i="2"/>
  <c r="P11" i="2"/>
  <c r="Q19" i="2"/>
  <c r="P19" i="2"/>
  <c r="O6" i="2"/>
  <c r="Q8" i="2"/>
  <c r="P8" i="2"/>
  <c r="Q16" i="2"/>
  <c r="P16" i="2"/>
  <c r="Q13" i="2"/>
  <c r="P13" i="2"/>
  <c r="Q21" i="2"/>
  <c r="P21" i="2"/>
  <c r="Q10" i="2"/>
  <c r="P10" i="2"/>
  <c r="Q18" i="2"/>
  <c r="P18" i="2"/>
  <c r="Q15" i="2"/>
  <c r="P15" i="2"/>
  <c r="Q12" i="2"/>
  <c r="P12" i="2"/>
  <c r="Q20" i="2"/>
  <c r="P20" i="2"/>
  <c r="Q7" i="2"/>
  <c r="P7" i="2"/>
  <c r="Q9" i="2"/>
  <c r="P9" i="2"/>
  <c r="Q17" i="2"/>
  <c r="P17" i="2"/>
  <c r="P6" i="2" l="1"/>
  <c r="T6" i="2" s="1"/>
  <c r="Q6" i="2"/>
  <c r="R6" i="2" s="1"/>
  <c r="S6" i="2" s="1"/>
  <c r="U7" i="2" l="1"/>
  <c r="U6" i="2"/>
</calcChain>
</file>

<file path=xl/sharedStrings.xml><?xml version="1.0" encoding="utf-8"?>
<sst xmlns="http://schemas.openxmlformats.org/spreadsheetml/2006/main" count="37" uniqueCount="28">
  <si>
    <t>Nisqually River Suspended-Sediment Monitoring Data</t>
  </si>
  <si>
    <t>medFines</t>
  </si>
  <si>
    <t>avgFines</t>
  </si>
  <si>
    <t>SI UNITS</t>
  </si>
  <si>
    <t>SSC~Q</t>
  </si>
  <si>
    <t>Fines~Q</t>
  </si>
  <si>
    <t>Date</t>
  </si>
  <si>
    <t>Time</t>
  </si>
  <si>
    <t>SSC(avg)</t>
  </si>
  <si>
    <t>%fines(avg)</t>
  </si>
  <si>
    <t>Q(river)</t>
  </si>
  <si>
    <t>Q(canal)</t>
  </si>
  <si>
    <t>Qsum</t>
  </si>
  <si>
    <t>Fines</t>
  </si>
  <si>
    <t>logQ</t>
  </si>
  <si>
    <t>logSSC</t>
  </si>
  <si>
    <t>logFines</t>
  </si>
  <si>
    <t>modSSC</t>
  </si>
  <si>
    <t>err</t>
  </si>
  <si>
    <t>10^err</t>
  </si>
  <si>
    <t>err^2</t>
  </si>
  <si>
    <t>mse</t>
  </si>
  <si>
    <t>rmse</t>
  </si>
  <si>
    <t>bcf</t>
  </si>
  <si>
    <t>%mspe</t>
  </si>
  <si>
    <t>modFines</t>
  </si>
  <si>
    <t>Appendix D: For periods when turbidity data were not available and Isco samples were not collected, discharge was used to estimate the suspended-sediment concnetration at Nisqually River near Yelm, Washington (USGS sediment monitoring site #12089970) using a regression equation approach. The regression equation is shown in figure 1-D.</t>
  </si>
  <si>
    <t>Figure D1: Plot showing the regression equation used to estimate suspended-sediment concentration from discharge at Nisqually River near Yelm (#12089970).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</si>
</sst>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4" fontId="0" fillId="0" borderId="0" xfId="0" applyNumberFormat="1"/>
    <xf numFmtId="20" fontId="0" fillId="0" borderId="0" xfId="0" applyNumberFormat="1"/>
    <xf numFmtId="0" fontId="1" fillId="0" borderId="0" xfId="0" applyFont="1"/>
    <xf numFmtId="164" fontId="0" fillId="0" borderId="0" xfId="0" applyNumberFormat="1"/>
    <xf numFmtId="3" fontId="1" fillId="0" borderId="0" xfId="0" applyNumberFormat="1" applyFont="1"/>
    <xf numFmtId="1" fontId="0" fillId="0" borderId="0" xfId="0" applyNumberFormat="1"/>
    <xf numFmtId="3" fontId="0" fillId="0" borderId="0" xfId="0" applyNumberFormat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SSC sample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</c:spPr>
          </c:marker>
          <c:trendline>
            <c:name>model: SSC ~ f(Q)</c:name>
            <c:trendlineType val="power"/>
            <c:dispRSqr val="1"/>
            <c:dispEq val="1"/>
            <c:trendlineLbl>
              <c:layout>
                <c:manualLayout>
                  <c:x val="-0.33892947158696896"/>
                  <c:y val="-0.1574416236370109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SSC = 0.0278Q</a:t>
                    </a:r>
                    <a:r>
                      <a:rPr lang="en-US" baseline="30000"/>
                      <a:t>1.64</a:t>
                    </a:r>
                    <a:r>
                      <a:rPr lang="en-US" baseline="0"/>
                      <a:t>bcf</a:t>
                    </a:r>
                    <a:r>
                      <a:rPr lang="en-US"/>
                      <a:t>
R² = 0.63, bcf = 1.49</a:t>
                    </a:r>
                  </a:p>
                </c:rich>
              </c:tx>
              <c:numFmt formatCode="General" sourceLinked="0"/>
            </c:trendlineLbl>
          </c:trendline>
          <c:xVal>
            <c:numRef>
              <c:f>working!$G$6:$G$21</c:f>
              <c:numCache>
                <c:formatCode>0.0</c:formatCode>
                <c:ptCount val="16"/>
                <c:pt idx="0">
                  <c:v>25.601280000000003</c:v>
                </c:pt>
                <c:pt idx="1">
                  <c:v>29.254560000000001</c:v>
                </c:pt>
                <c:pt idx="2">
                  <c:v>27.41376</c:v>
                </c:pt>
                <c:pt idx="3">
                  <c:v>32.65296</c:v>
                </c:pt>
                <c:pt idx="4">
                  <c:v>33.955680000000001</c:v>
                </c:pt>
                <c:pt idx="5">
                  <c:v>45.312000000000005</c:v>
                </c:pt>
                <c:pt idx="6">
                  <c:v>46.586400000000005</c:v>
                </c:pt>
                <c:pt idx="7">
                  <c:v>76.180800000000005</c:v>
                </c:pt>
                <c:pt idx="8">
                  <c:v>102.3768</c:v>
                </c:pt>
                <c:pt idx="9">
                  <c:v>128.85599999999999</c:v>
                </c:pt>
                <c:pt idx="10">
                  <c:v>153.77760000000001</c:v>
                </c:pt>
                <c:pt idx="11">
                  <c:v>76.60560000000001</c:v>
                </c:pt>
                <c:pt idx="12">
                  <c:v>158.87520000000001</c:v>
                </c:pt>
                <c:pt idx="13">
                  <c:v>34.607040000000005</c:v>
                </c:pt>
                <c:pt idx="14">
                  <c:v>25.941120000000002</c:v>
                </c:pt>
                <c:pt idx="15">
                  <c:v>30.160800000000002</c:v>
                </c:pt>
              </c:numCache>
            </c:numRef>
          </c:xVal>
          <c:yVal>
            <c:numRef>
              <c:f>working!$H$6:$H$21</c:f>
              <c:numCache>
                <c:formatCode>0</c:formatCode>
                <c:ptCount val="16"/>
                <c:pt idx="0" formatCode="General">
                  <c:v>2</c:v>
                </c:pt>
                <c:pt idx="1">
                  <c:v>5.5</c:v>
                </c:pt>
                <c:pt idx="2">
                  <c:v>9.5</c:v>
                </c:pt>
                <c:pt idx="3">
                  <c:v>9.5</c:v>
                </c:pt>
                <c:pt idx="4">
                  <c:v>67</c:v>
                </c:pt>
                <c:pt idx="5">
                  <c:v>15.5</c:v>
                </c:pt>
                <c:pt idx="6">
                  <c:v>15.5</c:v>
                </c:pt>
                <c:pt idx="7">
                  <c:v>15</c:v>
                </c:pt>
                <c:pt idx="8">
                  <c:v>27</c:v>
                </c:pt>
                <c:pt idx="9">
                  <c:v>57.5</c:v>
                </c:pt>
                <c:pt idx="10">
                  <c:v>109.5</c:v>
                </c:pt>
                <c:pt idx="11">
                  <c:v>18</c:v>
                </c:pt>
                <c:pt idx="12">
                  <c:v>514</c:v>
                </c:pt>
                <c:pt idx="13">
                  <c:v>4</c:v>
                </c:pt>
                <c:pt idx="14">
                  <c:v>7</c:v>
                </c:pt>
                <c:pt idx="15">
                  <c:v>12</c:v>
                </c:pt>
              </c:numCache>
            </c:numRef>
          </c:yVal>
          <c:smooth val="0"/>
        </c:ser>
        <c:ser>
          <c:idx val="1"/>
          <c:order val="1"/>
          <c:tx>
            <c:v>Fine SSC sample</c:v>
          </c:tx>
          <c:spPr>
            <a:ln w="28575">
              <a:noFill/>
            </a:ln>
          </c:spPr>
          <c:marker>
            <c:symbol val="plus"/>
            <c:size val="7"/>
          </c:marker>
          <c:trendline>
            <c:name>model: fine SSC ~ f(Q)</c:name>
            <c:spPr>
              <a:ln>
                <a:prstDash val="dash"/>
              </a:ln>
            </c:spPr>
            <c:trendlineType val="power"/>
            <c:dispRSqr val="1"/>
            <c:dispEq val="1"/>
            <c:trendlineLbl>
              <c:layout>
                <c:manualLayout>
                  <c:x val="-0.32563227320940014"/>
                  <c:y val="-0.1647663243612706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Fine SSC = 0.13Q</a:t>
                    </a:r>
                    <a:r>
                      <a:rPr lang="en-US" baseline="30000"/>
                      <a:t>1.17</a:t>
                    </a:r>
                    <a:r>
                      <a:rPr lang="en-US" baseline="0"/>
                      <a:t>bcf</a:t>
                    </a:r>
                    <a:r>
                      <a:rPr lang="en-US"/>
                      <a:t>
R² = 0.40, bcf = 1.52</a:t>
                    </a:r>
                  </a:p>
                </c:rich>
              </c:tx>
              <c:numFmt formatCode="General" sourceLinked="0"/>
            </c:trendlineLbl>
          </c:trendline>
          <c:xVal>
            <c:numRef>
              <c:f>working!$G$6:$G$21</c:f>
              <c:numCache>
                <c:formatCode>0.0</c:formatCode>
                <c:ptCount val="16"/>
                <c:pt idx="0">
                  <c:v>25.601280000000003</c:v>
                </c:pt>
                <c:pt idx="1">
                  <c:v>29.254560000000001</c:v>
                </c:pt>
                <c:pt idx="2">
                  <c:v>27.41376</c:v>
                </c:pt>
                <c:pt idx="3">
                  <c:v>32.65296</c:v>
                </c:pt>
                <c:pt idx="4">
                  <c:v>33.955680000000001</c:v>
                </c:pt>
                <c:pt idx="5">
                  <c:v>45.312000000000005</c:v>
                </c:pt>
                <c:pt idx="6">
                  <c:v>46.586400000000005</c:v>
                </c:pt>
                <c:pt idx="7">
                  <c:v>76.180800000000005</c:v>
                </c:pt>
                <c:pt idx="8">
                  <c:v>102.3768</c:v>
                </c:pt>
                <c:pt idx="9">
                  <c:v>128.85599999999999</c:v>
                </c:pt>
                <c:pt idx="10">
                  <c:v>153.77760000000001</c:v>
                </c:pt>
                <c:pt idx="11">
                  <c:v>76.60560000000001</c:v>
                </c:pt>
                <c:pt idx="12">
                  <c:v>158.87520000000001</c:v>
                </c:pt>
                <c:pt idx="13">
                  <c:v>34.607040000000005</c:v>
                </c:pt>
                <c:pt idx="14">
                  <c:v>25.941120000000002</c:v>
                </c:pt>
                <c:pt idx="15">
                  <c:v>30.160800000000002</c:v>
                </c:pt>
              </c:numCache>
            </c:numRef>
          </c:xVal>
          <c:yVal>
            <c:numRef>
              <c:f>working!$I$6:$I$21</c:f>
              <c:numCache>
                <c:formatCode>#,##0</c:formatCode>
                <c:ptCount val="16"/>
                <c:pt idx="1">
                  <c:v>3.7289999999999996</c:v>
                </c:pt>
                <c:pt idx="2">
                  <c:v>8.5024999999999995</c:v>
                </c:pt>
                <c:pt idx="3">
                  <c:v>7.98475</c:v>
                </c:pt>
                <c:pt idx="4">
                  <c:v>65.191000000000003</c:v>
                </c:pt>
                <c:pt idx="5">
                  <c:v>13.89575</c:v>
                </c:pt>
                <c:pt idx="6">
                  <c:v>14.0275</c:v>
                </c:pt>
                <c:pt idx="7">
                  <c:v>11.1225</c:v>
                </c:pt>
                <c:pt idx="8">
                  <c:v>11.974500000000001</c:v>
                </c:pt>
                <c:pt idx="9">
                  <c:v>28.606249999999999</c:v>
                </c:pt>
                <c:pt idx="10">
                  <c:v>35.642249999999997</c:v>
                </c:pt>
                <c:pt idx="11">
                  <c:v>7.5419999999999989</c:v>
                </c:pt>
                <c:pt idx="12">
                  <c:v>342.83800000000002</c:v>
                </c:pt>
                <c:pt idx="13">
                  <c:v>2.4</c:v>
                </c:pt>
                <c:pt idx="14">
                  <c:v>5.4460000000000006</c:v>
                </c:pt>
                <c:pt idx="15">
                  <c:v>8.6519999999999992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703104"/>
        <c:axId val="104705408"/>
      </c:scatterChart>
      <c:valAx>
        <c:axId val="104703104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Discharge, in cubic meters per second</a:t>
                </a:r>
              </a:p>
            </c:rich>
          </c:tx>
          <c:layout/>
          <c:overlay val="0"/>
        </c:title>
        <c:numFmt formatCode="#,##0" sourceLinked="0"/>
        <c:majorTickMark val="in"/>
        <c:minorTickMark val="in"/>
        <c:tickLblPos val="nextTo"/>
        <c:crossAx val="104705408"/>
        <c:crosses val="autoZero"/>
        <c:crossBetween val="midCat"/>
      </c:valAx>
      <c:valAx>
        <c:axId val="104705408"/>
        <c:scaling>
          <c:logBase val="10"/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Suspended-sediment concentration, in milligrams per liter</a:t>
                </a:r>
              </a:p>
            </c:rich>
          </c:tx>
          <c:layout/>
          <c:overlay val="0"/>
        </c:title>
        <c:numFmt formatCode="#,##0" sourceLinked="0"/>
        <c:majorTickMark val="in"/>
        <c:minorTickMark val="in"/>
        <c:tickLblPos val="nextTo"/>
        <c:crossAx val="104703104"/>
        <c:crosses val="autoZero"/>
        <c:crossBetween val="midCat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6789097602316197"/>
          <c:y val="0.32159067597266339"/>
          <c:w val="0.31908534151933732"/>
          <c:h val="0.21126434053545359"/>
        </c:manualLayout>
      </c:layout>
      <c:overlay val="1"/>
      <c:spPr>
        <a:ln>
          <a:solidFill>
            <a:schemeClr val="tx1">
              <a:shade val="95000"/>
              <a:satMod val="10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b="0"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0475437445319336"/>
                  <c:y val="-4.9691965587634876E-2"/>
                </c:manualLayout>
              </c:layout>
              <c:numFmt formatCode="General" sourceLinked="0"/>
            </c:trendlineLbl>
          </c:trendline>
          <c:xVal>
            <c:numRef>
              <c:f>working!$J$6:$J$21</c:f>
              <c:numCache>
                <c:formatCode>General</c:formatCode>
                <c:ptCount val="16"/>
                <c:pt idx="0">
                  <c:v>1.4082616794930947</c:v>
                </c:pt>
                <c:pt idx="1">
                  <c:v>1.4661935705373521</c:v>
                </c:pt>
                <c:pt idx="2">
                  <c:v>1.437968606326125</c:v>
                </c:pt>
                <c:pt idx="3">
                  <c:v>1.5139225563124303</c:v>
                </c:pt>
                <c:pt idx="4">
                  <c:v>1.5309124321165801</c:v>
                </c:pt>
                <c:pt idx="5">
                  <c:v>1.6562132316736562</c:v>
                </c:pt>
                <c:pt idx="6">
                  <c:v>1.6682591513037246</c:v>
                </c:pt>
                <c:pt idx="7">
                  <c:v>1.8818455290201395</c:v>
                </c:pt>
                <c:pt idx="8">
                  <c:v>2.0102015506482811</c:v>
                </c:pt>
                <c:pt idx="9">
                  <c:v>2.110104645674844</c:v>
                </c:pt>
                <c:pt idx="10">
                  <c:v>2.1868930786065786</c:v>
                </c:pt>
                <c:pt idx="11">
                  <c:v>1.8842605184603196</c:v>
                </c:pt>
                <c:pt idx="12">
                  <c:v>2.201056110273893</c:v>
                </c:pt>
                <c:pt idx="13">
                  <c:v>1.5391644549242669</c:v>
                </c:pt>
                <c:pt idx="14">
                  <c:v>1.4139887226855818</c:v>
                </c:pt>
                <c:pt idx="15">
                  <c:v>1.479442856792488</c:v>
                </c:pt>
              </c:numCache>
            </c:numRef>
          </c:xVal>
          <c:yVal>
            <c:numRef>
              <c:f>working!$K$6:$K$21</c:f>
              <c:numCache>
                <c:formatCode>General</c:formatCode>
                <c:ptCount val="16"/>
                <c:pt idx="0">
                  <c:v>0.3010299956639812</c:v>
                </c:pt>
                <c:pt idx="1">
                  <c:v>0.74036268949424389</c:v>
                </c:pt>
                <c:pt idx="2">
                  <c:v>0.97772360528884772</c:v>
                </c:pt>
                <c:pt idx="3">
                  <c:v>0.97772360528884772</c:v>
                </c:pt>
                <c:pt idx="4">
                  <c:v>1.8260748027008264</c:v>
                </c:pt>
                <c:pt idx="5">
                  <c:v>1.1903316981702914</c:v>
                </c:pt>
                <c:pt idx="6">
                  <c:v>1.1903316981702914</c:v>
                </c:pt>
                <c:pt idx="7">
                  <c:v>1.1760912590556813</c:v>
                </c:pt>
                <c:pt idx="8">
                  <c:v>1.4313637641589874</c:v>
                </c:pt>
                <c:pt idx="9">
                  <c:v>1.7596678446896306</c:v>
                </c:pt>
                <c:pt idx="10">
                  <c:v>2.0394141191761372</c:v>
                </c:pt>
                <c:pt idx="11">
                  <c:v>1.255272505103306</c:v>
                </c:pt>
                <c:pt idx="12">
                  <c:v>2.7109631189952759</c:v>
                </c:pt>
                <c:pt idx="13">
                  <c:v>0.6020599913279624</c:v>
                </c:pt>
                <c:pt idx="14">
                  <c:v>0.84509804001425681</c:v>
                </c:pt>
                <c:pt idx="15">
                  <c:v>1.0791812460476249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502208"/>
        <c:axId val="141789056"/>
      </c:scatterChart>
      <c:valAx>
        <c:axId val="12550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789056"/>
        <c:crosses val="autoZero"/>
        <c:crossBetween val="midCat"/>
      </c:valAx>
      <c:valAx>
        <c:axId val="141789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5502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4325437445319334"/>
                  <c:y val="-0.14079031787693205"/>
                </c:manualLayout>
              </c:layout>
              <c:numFmt formatCode="General" sourceLinked="0"/>
            </c:trendlineLbl>
          </c:trendline>
          <c:xVal>
            <c:numRef>
              <c:f>working!$J$6:$J$21</c:f>
              <c:numCache>
                <c:formatCode>General</c:formatCode>
                <c:ptCount val="16"/>
                <c:pt idx="0">
                  <c:v>1.4082616794930947</c:v>
                </c:pt>
                <c:pt idx="1">
                  <c:v>1.4661935705373521</c:v>
                </c:pt>
                <c:pt idx="2">
                  <c:v>1.437968606326125</c:v>
                </c:pt>
                <c:pt idx="3">
                  <c:v>1.5139225563124303</c:v>
                </c:pt>
                <c:pt idx="4">
                  <c:v>1.5309124321165801</c:v>
                </c:pt>
                <c:pt idx="5">
                  <c:v>1.6562132316736562</c:v>
                </c:pt>
                <c:pt idx="6">
                  <c:v>1.6682591513037246</c:v>
                </c:pt>
                <c:pt idx="7">
                  <c:v>1.8818455290201395</c:v>
                </c:pt>
                <c:pt idx="8">
                  <c:v>2.0102015506482811</c:v>
                </c:pt>
                <c:pt idx="9">
                  <c:v>2.110104645674844</c:v>
                </c:pt>
                <c:pt idx="10">
                  <c:v>2.1868930786065786</c:v>
                </c:pt>
                <c:pt idx="11">
                  <c:v>1.8842605184603196</c:v>
                </c:pt>
                <c:pt idx="12">
                  <c:v>2.201056110273893</c:v>
                </c:pt>
                <c:pt idx="13">
                  <c:v>1.5391644549242669</c:v>
                </c:pt>
                <c:pt idx="14">
                  <c:v>1.4139887226855818</c:v>
                </c:pt>
                <c:pt idx="15">
                  <c:v>1.479442856792488</c:v>
                </c:pt>
              </c:numCache>
            </c:numRef>
          </c:xVal>
          <c:yVal>
            <c:numRef>
              <c:f>working!$L$6:$L$21</c:f>
              <c:numCache>
                <c:formatCode>General</c:formatCode>
                <c:ptCount val="16"/>
                <c:pt idx="1">
                  <c:v>0.57159238336130713</c:v>
                </c:pt>
                <c:pt idx="2">
                  <c:v>0.92954664060475967</c:v>
                </c:pt>
                <c:pt idx="3">
                  <c:v>0.90226132306433759</c:v>
                </c:pt>
                <c:pt idx="4">
                  <c:v>1.8141876429691783</c:v>
                </c:pt>
                <c:pt idx="5">
                  <c:v>1.1428819920684932</c:v>
                </c:pt>
                <c:pt idx="6">
                  <c:v>1.1469802773754949</c:v>
                </c:pt>
                <c:pt idx="7">
                  <c:v>1.0462024144200821</c:v>
                </c:pt>
                <c:pt idx="8">
                  <c:v>1.0782573883267326</c:v>
                </c:pt>
                <c:pt idx="9">
                  <c:v>1.4564609297713746</c:v>
                </c:pt>
                <c:pt idx="10">
                  <c:v>1.5519651120803479</c:v>
                </c:pt>
                <c:pt idx="11">
                  <c:v>0.87748652806960137</c:v>
                </c:pt>
                <c:pt idx="12">
                  <c:v>2.5350889529118246</c:v>
                </c:pt>
                <c:pt idx="13">
                  <c:v>0.38021124171160603</c:v>
                </c:pt>
                <c:pt idx="14">
                  <c:v>0.73607763700394579</c:v>
                </c:pt>
                <c:pt idx="15">
                  <c:v>0.93711651076705382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37632"/>
        <c:axId val="45639168"/>
      </c:scatterChart>
      <c:valAx>
        <c:axId val="4563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639168"/>
        <c:crosses val="autoZero"/>
        <c:crossBetween val="midCat"/>
      </c:valAx>
      <c:valAx>
        <c:axId val="45639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637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SSC sample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</c:spPr>
          </c:marker>
          <c:trendline>
            <c:name>model: SSC ~ f(Q)</c:name>
            <c:trendlineType val="power"/>
            <c:dispRSqr val="1"/>
            <c:dispEq val="1"/>
            <c:trendlineLbl>
              <c:layout>
                <c:manualLayout>
                  <c:x val="-0.33892947158696896"/>
                  <c:y val="-0.1574416236370109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SSC = 0.0278Q</a:t>
                    </a:r>
                    <a:r>
                      <a:rPr lang="en-US" baseline="30000"/>
                      <a:t>1.64</a:t>
                    </a:r>
                    <a:r>
                      <a:rPr lang="en-US" baseline="0"/>
                      <a:t>bcf</a:t>
                    </a:r>
                    <a:r>
                      <a:rPr lang="en-US"/>
                      <a:t>
R² = 0.63, bcf = 1.49</a:t>
                    </a:r>
                  </a:p>
                </c:rich>
              </c:tx>
              <c:numFmt formatCode="General" sourceLinked="0"/>
            </c:trendlineLbl>
          </c:trendline>
          <c:xVal>
            <c:numRef>
              <c:f>working!$G$6:$G$21</c:f>
              <c:numCache>
                <c:formatCode>0.0</c:formatCode>
                <c:ptCount val="16"/>
                <c:pt idx="0">
                  <c:v>25.601280000000003</c:v>
                </c:pt>
                <c:pt idx="1">
                  <c:v>29.254560000000001</c:v>
                </c:pt>
                <c:pt idx="2">
                  <c:v>27.41376</c:v>
                </c:pt>
                <c:pt idx="3">
                  <c:v>32.65296</c:v>
                </c:pt>
                <c:pt idx="4">
                  <c:v>33.955680000000001</c:v>
                </c:pt>
                <c:pt idx="5">
                  <c:v>45.312000000000005</c:v>
                </c:pt>
                <c:pt idx="6">
                  <c:v>46.586400000000005</c:v>
                </c:pt>
                <c:pt idx="7">
                  <c:v>76.180800000000005</c:v>
                </c:pt>
                <c:pt idx="8">
                  <c:v>102.3768</c:v>
                </c:pt>
                <c:pt idx="9">
                  <c:v>128.85599999999999</c:v>
                </c:pt>
                <c:pt idx="10">
                  <c:v>153.77760000000001</c:v>
                </c:pt>
                <c:pt idx="11">
                  <c:v>76.60560000000001</c:v>
                </c:pt>
                <c:pt idx="12">
                  <c:v>158.87520000000001</c:v>
                </c:pt>
                <c:pt idx="13">
                  <c:v>34.607040000000005</c:v>
                </c:pt>
                <c:pt idx="14">
                  <c:v>25.941120000000002</c:v>
                </c:pt>
                <c:pt idx="15">
                  <c:v>30.160800000000002</c:v>
                </c:pt>
              </c:numCache>
            </c:numRef>
          </c:xVal>
          <c:yVal>
            <c:numRef>
              <c:f>working!$H$6:$H$21</c:f>
              <c:numCache>
                <c:formatCode>0</c:formatCode>
                <c:ptCount val="16"/>
                <c:pt idx="0" formatCode="General">
                  <c:v>2</c:v>
                </c:pt>
                <c:pt idx="1">
                  <c:v>5.5</c:v>
                </c:pt>
                <c:pt idx="2">
                  <c:v>9.5</c:v>
                </c:pt>
                <c:pt idx="3">
                  <c:v>9.5</c:v>
                </c:pt>
                <c:pt idx="4">
                  <c:v>67</c:v>
                </c:pt>
                <c:pt idx="5">
                  <c:v>15.5</c:v>
                </c:pt>
                <c:pt idx="6">
                  <c:v>15.5</c:v>
                </c:pt>
                <c:pt idx="7">
                  <c:v>15</c:v>
                </c:pt>
                <c:pt idx="8">
                  <c:v>27</c:v>
                </c:pt>
                <c:pt idx="9">
                  <c:v>57.5</c:v>
                </c:pt>
                <c:pt idx="10">
                  <c:v>109.5</c:v>
                </c:pt>
                <c:pt idx="11">
                  <c:v>18</c:v>
                </c:pt>
                <c:pt idx="12">
                  <c:v>514</c:v>
                </c:pt>
                <c:pt idx="13">
                  <c:v>4</c:v>
                </c:pt>
                <c:pt idx="14">
                  <c:v>7</c:v>
                </c:pt>
                <c:pt idx="15">
                  <c:v>12</c:v>
                </c:pt>
              </c:numCache>
            </c:numRef>
          </c:yVal>
          <c:smooth val="0"/>
        </c:ser>
        <c:ser>
          <c:idx val="1"/>
          <c:order val="1"/>
          <c:tx>
            <c:v>Fine SSC sample</c:v>
          </c:tx>
          <c:spPr>
            <a:ln w="28575">
              <a:noFill/>
            </a:ln>
          </c:spPr>
          <c:marker>
            <c:symbol val="plus"/>
            <c:size val="7"/>
          </c:marker>
          <c:trendline>
            <c:name>model: fine SSC ~ f(Q)</c:name>
            <c:spPr>
              <a:ln>
                <a:prstDash val="dash"/>
              </a:ln>
            </c:spPr>
            <c:trendlineType val="power"/>
            <c:dispRSqr val="1"/>
            <c:dispEq val="1"/>
            <c:trendlineLbl>
              <c:layout>
                <c:manualLayout>
                  <c:x val="-0.32563227320940014"/>
                  <c:y val="-0.1647663243612706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Fine SSC = 0.13Q</a:t>
                    </a:r>
                    <a:r>
                      <a:rPr lang="en-US" baseline="30000"/>
                      <a:t>1.17</a:t>
                    </a:r>
                    <a:r>
                      <a:rPr lang="en-US" baseline="0"/>
                      <a:t>bcf</a:t>
                    </a:r>
                    <a:r>
                      <a:rPr lang="en-US"/>
                      <a:t>
R² = 0.40, bcf = 1.52</a:t>
                    </a:r>
                  </a:p>
                </c:rich>
              </c:tx>
              <c:numFmt formatCode="General" sourceLinked="0"/>
            </c:trendlineLbl>
          </c:trendline>
          <c:xVal>
            <c:numRef>
              <c:f>working!$G$6:$G$21</c:f>
              <c:numCache>
                <c:formatCode>0.0</c:formatCode>
                <c:ptCount val="16"/>
                <c:pt idx="0">
                  <c:v>25.601280000000003</c:v>
                </c:pt>
                <c:pt idx="1">
                  <c:v>29.254560000000001</c:v>
                </c:pt>
                <c:pt idx="2">
                  <c:v>27.41376</c:v>
                </c:pt>
                <c:pt idx="3">
                  <c:v>32.65296</c:v>
                </c:pt>
                <c:pt idx="4">
                  <c:v>33.955680000000001</c:v>
                </c:pt>
                <c:pt idx="5">
                  <c:v>45.312000000000005</c:v>
                </c:pt>
                <c:pt idx="6">
                  <c:v>46.586400000000005</c:v>
                </c:pt>
                <c:pt idx="7">
                  <c:v>76.180800000000005</c:v>
                </c:pt>
                <c:pt idx="8">
                  <c:v>102.3768</c:v>
                </c:pt>
                <c:pt idx="9">
                  <c:v>128.85599999999999</c:v>
                </c:pt>
                <c:pt idx="10">
                  <c:v>153.77760000000001</c:v>
                </c:pt>
                <c:pt idx="11">
                  <c:v>76.60560000000001</c:v>
                </c:pt>
                <c:pt idx="12">
                  <c:v>158.87520000000001</c:v>
                </c:pt>
                <c:pt idx="13">
                  <c:v>34.607040000000005</c:v>
                </c:pt>
                <c:pt idx="14">
                  <c:v>25.941120000000002</c:v>
                </c:pt>
                <c:pt idx="15">
                  <c:v>30.160800000000002</c:v>
                </c:pt>
              </c:numCache>
            </c:numRef>
          </c:xVal>
          <c:yVal>
            <c:numRef>
              <c:f>working!$I$6:$I$21</c:f>
              <c:numCache>
                <c:formatCode>#,##0</c:formatCode>
                <c:ptCount val="16"/>
                <c:pt idx="1">
                  <c:v>3.7289999999999996</c:v>
                </c:pt>
                <c:pt idx="2">
                  <c:v>8.5024999999999995</c:v>
                </c:pt>
                <c:pt idx="3">
                  <c:v>7.98475</c:v>
                </c:pt>
                <c:pt idx="4">
                  <c:v>65.191000000000003</c:v>
                </c:pt>
                <c:pt idx="5">
                  <c:v>13.89575</c:v>
                </c:pt>
                <c:pt idx="6">
                  <c:v>14.0275</c:v>
                </c:pt>
                <c:pt idx="7">
                  <c:v>11.1225</c:v>
                </c:pt>
                <c:pt idx="8">
                  <c:v>11.974500000000001</c:v>
                </c:pt>
                <c:pt idx="9">
                  <c:v>28.606249999999999</c:v>
                </c:pt>
                <c:pt idx="10">
                  <c:v>35.642249999999997</c:v>
                </c:pt>
                <c:pt idx="11">
                  <c:v>7.5419999999999989</c:v>
                </c:pt>
                <c:pt idx="12">
                  <c:v>342.83800000000002</c:v>
                </c:pt>
                <c:pt idx="13">
                  <c:v>2.4</c:v>
                </c:pt>
                <c:pt idx="14">
                  <c:v>5.4460000000000006</c:v>
                </c:pt>
                <c:pt idx="15">
                  <c:v>8.6519999999999992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63360"/>
        <c:axId val="45665280"/>
      </c:scatterChart>
      <c:valAx>
        <c:axId val="45663360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Discharge, in cubic meters per second</a:t>
                </a:r>
              </a:p>
            </c:rich>
          </c:tx>
          <c:overlay val="0"/>
        </c:title>
        <c:numFmt formatCode="#,##0" sourceLinked="0"/>
        <c:majorTickMark val="in"/>
        <c:minorTickMark val="in"/>
        <c:tickLblPos val="nextTo"/>
        <c:crossAx val="45665280"/>
        <c:crosses val="autoZero"/>
        <c:crossBetween val="midCat"/>
      </c:valAx>
      <c:valAx>
        <c:axId val="45665280"/>
        <c:scaling>
          <c:logBase val="10"/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Suspended-sediment concentration, in milligrams per liter</a:t>
                </a:r>
              </a:p>
            </c:rich>
          </c:tx>
          <c:overlay val="0"/>
        </c:title>
        <c:numFmt formatCode="#,##0" sourceLinked="0"/>
        <c:majorTickMark val="in"/>
        <c:minorTickMark val="in"/>
        <c:tickLblPos val="nextTo"/>
        <c:crossAx val="45663360"/>
        <c:crosses val="autoZero"/>
        <c:crossBetween val="midCat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6789097602316197"/>
          <c:y val="0.32159067597266339"/>
          <c:w val="0.31908534151933732"/>
          <c:h val="0.21126434053545359"/>
        </c:manualLayout>
      </c:layout>
      <c:overlay val="1"/>
      <c:spPr>
        <a:ln>
          <a:solidFill>
            <a:schemeClr val="tx1">
              <a:shade val="95000"/>
              <a:satMod val="10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b="0"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76200</xdr:rowOff>
    </xdr:from>
    <xdr:to>
      <xdr:col>7</xdr:col>
      <xdr:colOff>852488</xdr:colOff>
      <xdr:row>24</xdr:row>
      <xdr:rowOff>42864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1</xdr:row>
      <xdr:rowOff>47625</xdr:rowOff>
    </xdr:from>
    <xdr:ext cx="1574855" cy="311496"/>
    <xdr:sp macro="" textlink="">
      <xdr:nvSpPr>
        <xdr:cNvPr id="2" name="TextBox 1"/>
        <xdr:cNvSpPr txBox="1"/>
      </xdr:nvSpPr>
      <xdr:spPr>
        <a:xfrm>
          <a:off x="19050" y="238125"/>
          <a:ext cx="1574855" cy="311496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/>
            <a:t>SSC</a:t>
          </a:r>
          <a:r>
            <a:rPr lang="en-US" sz="1400" b="1" baseline="0"/>
            <a:t> from EDIs vs Q</a:t>
          </a:r>
          <a:endParaRPr lang="en-US" sz="1400" b="1"/>
        </a:p>
      </xdr:txBody>
    </xdr:sp>
    <xdr:clientData/>
  </xdr:oneCellAnchor>
  <xdr:twoCellAnchor>
    <xdr:from>
      <xdr:col>0</xdr:col>
      <xdr:colOff>357187</xdr:colOff>
      <xdr:row>22</xdr:row>
      <xdr:rowOff>4762</xdr:rowOff>
    </xdr:from>
    <xdr:to>
      <xdr:col>7</xdr:col>
      <xdr:colOff>433387</xdr:colOff>
      <xdr:row>36</xdr:row>
      <xdr:rowOff>80962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671512</xdr:colOff>
      <xdr:row>22</xdr:row>
      <xdr:rowOff>42862</xdr:rowOff>
    </xdr:from>
    <xdr:to>
      <xdr:col>13</xdr:col>
      <xdr:colOff>328612</xdr:colOff>
      <xdr:row>36</xdr:row>
      <xdr:rowOff>119062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</xdr:colOff>
      <xdr:row>37</xdr:row>
      <xdr:rowOff>52386</xdr:rowOff>
    </xdr:from>
    <xdr:to>
      <xdr:col>7</xdr:col>
      <xdr:colOff>838200</xdr:colOff>
      <xdr:row>60</xdr:row>
      <xdr:rowOff>19050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workbookViewId="0">
      <selection activeCell="I1" sqref="I1"/>
    </sheetView>
  </sheetViews>
  <sheetFormatPr defaultRowHeight="15" x14ac:dyDescent="0.25"/>
  <cols>
    <col min="1" max="1" width="10.7109375" bestFit="1" customWidth="1"/>
    <col min="4" max="4" width="11" customWidth="1"/>
    <col min="8" max="9" width="15.140625" customWidth="1"/>
    <col min="10" max="10" width="13.140625" customWidth="1"/>
    <col min="11" max="11" width="12" customWidth="1"/>
  </cols>
  <sheetData>
    <row r="1" spans="1:8" s="10" customFormat="1" ht="70.5" customHeight="1" x14ac:dyDescent="0.25">
      <c r="A1" s="11" t="s">
        <v>26</v>
      </c>
      <c r="B1" s="11"/>
      <c r="C1" s="11"/>
      <c r="D1" s="11"/>
      <c r="E1" s="11"/>
      <c r="F1" s="11"/>
      <c r="G1" s="11"/>
      <c r="H1" s="11"/>
    </row>
    <row r="26" spans="1:8" s="10" customFormat="1" ht="38.25" customHeight="1" x14ac:dyDescent="0.25">
      <c r="A26" s="11" t="s">
        <v>27</v>
      </c>
      <c r="B26" s="11"/>
      <c r="C26" s="11"/>
      <c r="D26" s="11"/>
      <c r="E26" s="11"/>
      <c r="F26" s="11"/>
      <c r="G26" s="11"/>
      <c r="H26" s="11"/>
    </row>
    <row r="32" spans="1:8" x14ac:dyDescent="0.25">
      <c r="B32" s="6"/>
    </row>
    <row r="33" spans="2:2" x14ac:dyDescent="0.25">
      <c r="B33" s="6"/>
    </row>
    <row r="34" spans="2:2" x14ac:dyDescent="0.25">
      <c r="B34" s="6"/>
    </row>
    <row r="35" spans="2:2" x14ac:dyDescent="0.25">
      <c r="B35" s="6"/>
    </row>
    <row r="36" spans="2:2" x14ac:dyDescent="0.25">
      <c r="B36" s="6"/>
    </row>
    <row r="37" spans="2:2" x14ac:dyDescent="0.25">
      <c r="B37" s="6"/>
    </row>
    <row r="38" spans="2:2" x14ac:dyDescent="0.25">
      <c r="B38" s="6"/>
    </row>
    <row r="39" spans="2:2" x14ac:dyDescent="0.25">
      <c r="B39" s="6"/>
    </row>
    <row r="40" spans="2:2" x14ac:dyDescent="0.25">
      <c r="B40" s="6"/>
    </row>
    <row r="41" spans="2:2" x14ac:dyDescent="0.25">
      <c r="B41" s="6"/>
    </row>
    <row r="42" spans="2:2" x14ac:dyDescent="0.25">
      <c r="B42" s="6"/>
    </row>
    <row r="43" spans="2:2" x14ac:dyDescent="0.25">
      <c r="B43" s="6"/>
    </row>
    <row r="44" spans="2:2" x14ac:dyDescent="0.25">
      <c r="B44" s="6"/>
    </row>
    <row r="45" spans="2:2" x14ac:dyDescent="0.25">
      <c r="B45" s="6"/>
    </row>
    <row r="46" spans="2:2" x14ac:dyDescent="0.25">
      <c r="B46" s="6"/>
    </row>
    <row r="47" spans="2:2" x14ac:dyDescent="0.25">
      <c r="B47" s="6"/>
    </row>
  </sheetData>
  <mergeCells count="2">
    <mergeCell ref="A1:H1"/>
    <mergeCell ref="A26:H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workbookViewId="0">
      <selection activeCell="O32" sqref="O32"/>
    </sheetView>
  </sheetViews>
  <sheetFormatPr defaultRowHeight="15" x14ac:dyDescent="0.25"/>
  <cols>
    <col min="1" max="1" width="10.7109375" bestFit="1" customWidth="1"/>
    <col min="4" max="4" width="11" customWidth="1"/>
    <col min="8" max="9" width="15.140625" customWidth="1"/>
    <col min="10" max="10" width="13.140625" customWidth="1"/>
    <col min="11" max="11" width="12" customWidth="1"/>
  </cols>
  <sheetData>
    <row r="1" spans="1:29" x14ac:dyDescent="0.25">
      <c r="A1" s="1" t="s">
        <v>0</v>
      </c>
    </row>
    <row r="2" spans="1:29" x14ac:dyDescent="0.25">
      <c r="A2" s="1"/>
      <c r="M2" t="s">
        <v>1</v>
      </c>
      <c r="N2" t="s">
        <v>2</v>
      </c>
    </row>
    <row r="3" spans="1:29" x14ac:dyDescent="0.25">
      <c r="A3" s="1"/>
      <c r="M3">
        <f>MEDIAN(M6:M21)</f>
        <v>72.099999999999994</v>
      </c>
      <c r="N3">
        <f>AVERAGE(M6:M21)</f>
        <v>69.206666666666663</v>
      </c>
    </row>
    <row r="4" spans="1:29" x14ac:dyDescent="0.25">
      <c r="E4" s="12" t="s">
        <v>3</v>
      </c>
      <c r="F4" s="12"/>
      <c r="G4" s="12"/>
      <c r="R4" s="12" t="s">
        <v>4</v>
      </c>
      <c r="S4" s="12"/>
      <c r="T4" s="12"/>
      <c r="U4" s="12"/>
      <c r="V4" s="12" t="s">
        <v>5</v>
      </c>
      <c r="W4" s="12"/>
      <c r="X4" s="12"/>
      <c r="Y4" s="12"/>
      <c r="Z4" s="12"/>
      <c r="AA4" s="12"/>
      <c r="AB4" s="12"/>
      <c r="AC4" s="12"/>
    </row>
    <row r="5" spans="1:29" x14ac:dyDescent="0.25">
      <c r="A5" s="1" t="s">
        <v>6</v>
      </c>
      <c r="B5" s="1" t="s">
        <v>7</v>
      </c>
      <c r="C5" s="1" t="s">
        <v>8</v>
      </c>
      <c r="D5" s="1" t="s">
        <v>9</v>
      </c>
      <c r="E5" s="2" t="s">
        <v>10</v>
      </c>
      <c r="F5" s="2" t="s">
        <v>11</v>
      </c>
      <c r="G5" s="2" t="s">
        <v>12</v>
      </c>
      <c r="H5" s="1" t="s">
        <v>8</v>
      </c>
      <c r="I5" s="2" t="s">
        <v>13</v>
      </c>
      <c r="J5" s="1" t="s">
        <v>14</v>
      </c>
      <c r="K5" s="1" t="s">
        <v>15</v>
      </c>
      <c r="L5" s="1" t="s">
        <v>16</v>
      </c>
      <c r="M5" s="1" t="s">
        <v>9</v>
      </c>
      <c r="N5" s="1" t="s">
        <v>17</v>
      </c>
      <c r="O5" s="1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" t="s">
        <v>23</v>
      </c>
      <c r="U5" s="1" t="s">
        <v>24</v>
      </c>
      <c r="V5" s="1" t="s">
        <v>25</v>
      </c>
      <c r="W5" s="1" t="s">
        <v>18</v>
      </c>
      <c r="X5" s="1" t="s">
        <v>19</v>
      </c>
      <c r="Y5" s="1" t="s">
        <v>20</v>
      </c>
      <c r="Z5" s="1" t="s">
        <v>21</v>
      </c>
      <c r="AA5" s="1" t="s">
        <v>22</v>
      </c>
      <c r="AB5" s="1" t="s">
        <v>23</v>
      </c>
      <c r="AC5" s="1" t="s">
        <v>24</v>
      </c>
    </row>
    <row r="6" spans="1:29" x14ac:dyDescent="0.25">
      <c r="A6" s="3">
        <v>40414</v>
      </c>
      <c r="B6" s="4">
        <v>0.63541666666666663</v>
      </c>
      <c r="C6">
        <v>2</v>
      </c>
      <c r="D6" s="5"/>
      <c r="E6" s="6">
        <v>24.695040000000002</v>
      </c>
      <c r="F6" s="6">
        <v>0.90624000000000005</v>
      </c>
      <c r="G6" s="6">
        <v>25.601280000000003</v>
      </c>
      <c r="H6">
        <v>2</v>
      </c>
      <c r="I6" s="7"/>
      <c r="J6">
        <f>LOG(G6)</f>
        <v>1.4082616794930947</v>
      </c>
      <c r="K6">
        <f>LOG(H6)</f>
        <v>0.3010299956639812</v>
      </c>
      <c r="N6">
        <f>1.643*J6-1.556</f>
        <v>0.75777393940715454</v>
      </c>
      <c r="O6">
        <f>K6-N6</f>
        <v>-0.45674394374317334</v>
      </c>
      <c r="P6">
        <f>10^O6</f>
        <v>0.34934622627367617</v>
      </c>
      <c r="Q6">
        <f>O6^2</f>
        <v>0.20861503014606708</v>
      </c>
      <c r="R6">
        <f>AVERAGE(Q6:Q21)</f>
        <v>0.12163479486014649</v>
      </c>
      <c r="S6">
        <f>SQRT(R6)</f>
        <v>0.34876180246716598</v>
      </c>
      <c r="T6">
        <f>AVERAGE(P6:P21)</f>
        <v>1.4996985090218258</v>
      </c>
      <c r="U6">
        <f>(10^S6-1)*100</f>
        <v>123.23475111658296</v>
      </c>
    </row>
    <row r="7" spans="1:29" x14ac:dyDescent="0.25">
      <c r="A7" s="3">
        <v>40431</v>
      </c>
      <c r="B7" s="4">
        <v>0.40625</v>
      </c>
      <c r="C7" s="8">
        <v>5.5</v>
      </c>
      <c r="D7" s="8">
        <v>67.8</v>
      </c>
      <c r="E7" s="6">
        <v>28.008480000000002</v>
      </c>
      <c r="F7" s="6">
        <v>1.2460800000000001</v>
      </c>
      <c r="G7" s="6">
        <v>29.254560000000001</v>
      </c>
      <c r="H7" s="8">
        <v>5.5</v>
      </c>
      <c r="I7" s="9">
        <f>C7*D7/100</f>
        <v>3.7289999999999996</v>
      </c>
      <c r="J7">
        <f t="shared" ref="J7:L21" si="0">LOG(G7)</f>
        <v>1.4661935705373521</v>
      </c>
      <c r="K7">
        <f t="shared" si="0"/>
        <v>0.74036268949424389</v>
      </c>
      <c r="L7">
        <f t="shared" si="0"/>
        <v>0.57159238336130713</v>
      </c>
      <c r="M7">
        <v>67.8</v>
      </c>
      <c r="N7">
        <f t="shared" ref="N7:N21" si="1">1.643*J7-1.556</f>
        <v>0.85295603639286943</v>
      </c>
      <c r="O7">
        <f t="shared" ref="O7:O21" si="2">K7-N7</f>
        <v>-0.11259334689862555</v>
      </c>
      <c r="P7">
        <f t="shared" ref="P7:P21" si="3">10^O7</f>
        <v>0.77162564517830501</v>
      </c>
      <c r="Q7">
        <f t="shared" ref="Q7:Q21" si="4">O7^2</f>
        <v>1.2677261765834232E-2</v>
      </c>
      <c r="U7">
        <f>(1-10^(-1*S6))*100*-1</f>
        <v>-55.204107111542136</v>
      </c>
    </row>
    <row r="8" spans="1:29" x14ac:dyDescent="0.25">
      <c r="A8" s="3">
        <v>40450</v>
      </c>
      <c r="B8" s="4">
        <v>0.63541666666666663</v>
      </c>
      <c r="C8" s="8">
        <v>9.5</v>
      </c>
      <c r="D8" s="8">
        <v>89.5</v>
      </c>
      <c r="E8" s="6">
        <v>21.749760000000002</v>
      </c>
      <c r="F8" s="6">
        <v>5.6640000000000006</v>
      </c>
      <c r="G8" s="6">
        <v>27.41376</v>
      </c>
      <c r="H8" s="8">
        <v>9.5</v>
      </c>
      <c r="I8" s="9">
        <f t="shared" ref="I8:I21" si="5">C8*D8/100</f>
        <v>8.5024999999999995</v>
      </c>
      <c r="J8">
        <f t="shared" si="0"/>
        <v>1.437968606326125</v>
      </c>
      <c r="K8">
        <f t="shared" si="0"/>
        <v>0.97772360528884772</v>
      </c>
      <c r="L8">
        <f t="shared" si="0"/>
        <v>0.92954664060475967</v>
      </c>
      <c r="M8">
        <v>89.5</v>
      </c>
      <c r="N8">
        <f t="shared" si="1"/>
        <v>0.80658242019382342</v>
      </c>
      <c r="O8">
        <f t="shared" si="2"/>
        <v>0.1711411850950243</v>
      </c>
      <c r="P8">
        <f t="shared" si="3"/>
        <v>1.4830001163285158</v>
      </c>
      <c r="Q8">
        <f t="shared" si="4"/>
        <v>2.9289305235729365E-2</v>
      </c>
    </row>
    <row r="9" spans="1:29" x14ac:dyDescent="0.25">
      <c r="A9" s="3">
        <v>40459</v>
      </c>
      <c r="B9" s="4">
        <v>0.57291666666666663</v>
      </c>
      <c r="C9" s="8">
        <v>9.5</v>
      </c>
      <c r="D9" s="8">
        <v>84.05</v>
      </c>
      <c r="E9" s="6">
        <v>26.705760000000001</v>
      </c>
      <c r="F9" s="6">
        <v>5.9472000000000005</v>
      </c>
      <c r="G9" s="6">
        <v>32.65296</v>
      </c>
      <c r="H9" s="8">
        <v>9.5</v>
      </c>
      <c r="I9" s="9">
        <f t="shared" si="5"/>
        <v>7.98475</v>
      </c>
      <c r="J9">
        <f t="shared" si="0"/>
        <v>1.5139225563124303</v>
      </c>
      <c r="K9">
        <f t="shared" si="0"/>
        <v>0.97772360528884772</v>
      </c>
      <c r="L9">
        <f t="shared" si="0"/>
        <v>0.90226132306433759</v>
      </c>
      <c r="M9">
        <v>84.05</v>
      </c>
      <c r="N9">
        <f t="shared" si="1"/>
        <v>0.93137476002132313</v>
      </c>
      <c r="O9">
        <f t="shared" si="2"/>
        <v>4.6348845267524585E-2</v>
      </c>
      <c r="P9">
        <f t="shared" si="3"/>
        <v>1.1126250799905431</v>
      </c>
      <c r="Q9">
        <f t="shared" si="4"/>
        <v>2.1482154576329361E-3</v>
      </c>
    </row>
    <row r="10" spans="1:29" x14ac:dyDescent="0.25">
      <c r="A10" s="3">
        <v>40470</v>
      </c>
      <c r="B10" s="4">
        <v>0.52083333333333337</v>
      </c>
      <c r="C10" s="8">
        <v>67</v>
      </c>
      <c r="D10" s="8">
        <v>97.300000000000011</v>
      </c>
      <c r="E10" s="6">
        <v>28.008480000000002</v>
      </c>
      <c r="F10" s="6">
        <v>5.9472000000000005</v>
      </c>
      <c r="G10" s="6">
        <v>33.955680000000001</v>
      </c>
      <c r="H10" s="8">
        <v>67</v>
      </c>
      <c r="I10" s="9">
        <f t="shared" si="5"/>
        <v>65.191000000000003</v>
      </c>
      <c r="J10">
        <f t="shared" si="0"/>
        <v>1.5309124321165801</v>
      </c>
      <c r="K10">
        <f t="shared" si="0"/>
        <v>1.8260748027008264</v>
      </c>
      <c r="L10">
        <f t="shared" si="0"/>
        <v>1.8141876429691783</v>
      </c>
      <c r="M10">
        <v>97.300000000000011</v>
      </c>
      <c r="N10">
        <f t="shared" si="1"/>
        <v>0.9592891259675409</v>
      </c>
      <c r="O10">
        <f t="shared" si="2"/>
        <v>0.86678567673328555</v>
      </c>
      <c r="P10">
        <f t="shared" si="3"/>
        <v>7.3584387072232502</v>
      </c>
      <c r="Q10">
        <f t="shared" si="4"/>
        <v>0.75131740938997982</v>
      </c>
    </row>
    <row r="11" spans="1:29" x14ac:dyDescent="0.25">
      <c r="A11" s="3">
        <v>40479</v>
      </c>
      <c r="B11" s="4">
        <v>0.51041666666666663</v>
      </c>
      <c r="C11" s="8">
        <v>15.5</v>
      </c>
      <c r="D11" s="8">
        <v>89.65</v>
      </c>
      <c r="E11" s="6">
        <v>39.364800000000002</v>
      </c>
      <c r="F11" s="6">
        <v>5.9472000000000005</v>
      </c>
      <c r="G11" s="6">
        <v>45.312000000000005</v>
      </c>
      <c r="H11" s="8">
        <v>15.5</v>
      </c>
      <c r="I11" s="9">
        <f t="shared" si="5"/>
        <v>13.89575</v>
      </c>
      <c r="J11">
        <f t="shared" si="0"/>
        <v>1.6562132316736562</v>
      </c>
      <c r="K11">
        <f t="shared" si="0"/>
        <v>1.1903316981702914</v>
      </c>
      <c r="L11">
        <f t="shared" si="0"/>
        <v>1.1428819920684932</v>
      </c>
      <c r="M11">
        <v>89.65</v>
      </c>
      <c r="N11">
        <f t="shared" si="1"/>
        <v>1.1651583396398171</v>
      </c>
      <c r="O11">
        <f t="shared" si="2"/>
        <v>2.517335853047431E-2</v>
      </c>
      <c r="P11">
        <f t="shared" si="3"/>
        <v>1.0596766348201874</v>
      </c>
      <c r="Q11">
        <f t="shared" si="4"/>
        <v>6.3369797970380367E-4</v>
      </c>
    </row>
    <row r="12" spans="1:29" x14ac:dyDescent="0.25">
      <c r="A12" s="3">
        <v>40492</v>
      </c>
      <c r="B12" s="4">
        <v>0.53125</v>
      </c>
      <c r="C12" s="8">
        <v>15.5</v>
      </c>
      <c r="D12" s="8">
        <v>90.5</v>
      </c>
      <c r="E12" s="6">
        <v>39.648000000000003</v>
      </c>
      <c r="F12" s="6">
        <v>6.9384000000000006</v>
      </c>
      <c r="G12" s="6">
        <v>46.586400000000005</v>
      </c>
      <c r="H12" s="8">
        <v>15.5</v>
      </c>
      <c r="I12" s="9">
        <f t="shared" si="5"/>
        <v>14.0275</v>
      </c>
      <c r="J12">
        <f t="shared" si="0"/>
        <v>1.6682591513037246</v>
      </c>
      <c r="K12">
        <f t="shared" si="0"/>
        <v>1.1903316981702914</v>
      </c>
      <c r="L12">
        <f t="shared" si="0"/>
        <v>1.1469802773754949</v>
      </c>
      <c r="M12">
        <v>90.5</v>
      </c>
      <c r="N12">
        <f t="shared" si="1"/>
        <v>1.1849497855920195</v>
      </c>
      <c r="O12">
        <f t="shared" si="2"/>
        <v>5.381912578271919E-3</v>
      </c>
      <c r="P12">
        <f t="shared" si="3"/>
        <v>1.0124694145338886</v>
      </c>
      <c r="Q12">
        <f t="shared" si="4"/>
        <v>2.8964983000161497E-5</v>
      </c>
    </row>
    <row r="13" spans="1:29" x14ac:dyDescent="0.25">
      <c r="A13" s="3">
        <v>40506</v>
      </c>
      <c r="B13" s="4">
        <v>0.44791666666666669</v>
      </c>
      <c r="C13" s="8">
        <v>15</v>
      </c>
      <c r="D13" s="8">
        <v>74.150000000000006</v>
      </c>
      <c r="E13" s="6">
        <v>65.985600000000005</v>
      </c>
      <c r="F13" s="6">
        <v>10.1952</v>
      </c>
      <c r="G13" s="6">
        <v>76.180800000000005</v>
      </c>
      <c r="H13" s="8">
        <v>15</v>
      </c>
      <c r="I13" s="9">
        <f t="shared" si="5"/>
        <v>11.1225</v>
      </c>
      <c r="J13">
        <f t="shared" si="0"/>
        <v>1.8818455290201395</v>
      </c>
      <c r="K13">
        <f t="shared" si="0"/>
        <v>1.1760912590556813</v>
      </c>
      <c r="L13">
        <f t="shared" si="0"/>
        <v>1.0462024144200821</v>
      </c>
      <c r="M13">
        <v>74.150000000000006</v>
      </c>
      <c r="N13">
        <f t="shared" si="1"/>
        <v>1.5358722041800892</v>
      </c>
      <c r="O13">
        <f t="shared" si="2"/>
        <v>-0.35978094512440784</v>
      </c>
      <c r="P13">
        <f t="shared" si="3"/>
        <v>0.4367360630849112</v>
      </c>
      <c r="Q13">
        <f t="shared" si="4"/>
        <v>0.12944232847461215</v>
      </c>
    </row>
    <row r="14" spans="1:29" x14ac:dyDescent="0.25">
      <c r="A14" s="3">
        <v>40521</v>
      </c>
      <c r="B14" s="4">
        <v>0.42708333333333331</v>
      </c>
      <c r="C14" s="8">
        <v>27</v>
      </c>
      <c r="D14" s="8">
        <v>44.35</v>
      </c>
      <c r="E14" s="6">
        <v>92.3232</v>
      </c>
      <c r="F14" s="6">
        <v>10.053600000000001</v>
      </c>
      <c r="G14" s="6">
        <v>102.3768</v>
      </c>
      <c r="H14" s="8">
        <v>27</v>
      </c>
      <c r="I14" s="9">
        <f t="shared" si="5"/>
        <v>11.974500000000001</v>
      </c>
      <c r="J14">
        <f t="shared" si="0"/>
        <v>2.0102015506482811</v>
      </c>
      <c r="K14">
        <f t="shared" si="0"/>
        <v>1.4313637641589874</v>
      </c>
      <c r="L14">
        <f t="shared" si="0"/>
        <v>1.0782573883267326</v>
      </c>
      <c r="M14">
        <v>44.35</v>
      </c>
      <c r="N14">
        <f t="shared" si="1"/>
        <v>1.7467611477151257</v>
      </c>
      <c r="O14">
        <f t="shared" si="2"/>
        <v>-0.31539738355613833</v>
      </c>
      <c r="P14">
        <f t="shared" si="3"/>
        <v>0.48372954791407657</v>
      </c>
      <c r="Q14">
        <f t="shared" si="4"/>
        <v>9.9475509554057845E-2</v>
      </c>
    </row>
    <row r="15" spans="1:29" x14ac:dyDescent="0.25">
      <c r="A15" s="3">
        <v>40526</v>
      </c>
      <c r="B15" s="4">
        <v>0.57291666666666663</v>
      </c>
      <c r="C15" s="8">
        <v>57.5</v>
      </c>
      <c r="D15" s="8">
        <v>49.75</v>
      </c>
      <c r="E15" s="6">
        <v>117.52800000000001</v>
      </c>
      <c r="F15" s="6">
        <v>11.328000000000001</v>
      </c>
      <c r="G15" s="6">
        <v>128.85599999999999</v>
      </c>
      <c r="H15" s="8">
        <v>57.5</v>
      </c>
      <c r="I15" s="9">
        <f t="shared" si="5"/>
        <v>28.606249999999999</v>
      </c>
      <c r="J15">
        <f t="shared" si="0"/>
        <v>2.110104645674844</v>
      </c>
      <c r="K15">
        <f t="shared" si="0"/>
        <v>1.7596678446896306</v>
      </c>
      <c r="L15">
        <f t="shared" si="0"/>
        <v>1.4564609297713746</v>
      </c>
      <c r="M15">
        <v>49.75</v>
      </c>
      <c r="N15">
        <f t="shared" si="1"/>
        <v>1.9109019328437689</v>
      </c>
      <c r="O15">
        <f t="shared" si="2"/>
        <v>-0.1512340881541383</v>
      </c>
      <c r="P15">
        <f t="shared" si="3"/>
        <v>0.70593694611004099</v>
      </c>
      <c r="Q15">
        <f t="shared" si="4"/>
        <v>2.2871749419813674E-2</v>
      </c>
    </row>
    <row r="16" spans="1:29" x14ac:dyDescent="0.25">
      <c r="A16" s="3">
        <v>40557</v>
      </c>
      <c r="B16" s="4">
        <v>0.4375</v>
      </c>
      <c r="C16" s="8">
        <v>109.5</v>
      </c>
      <c r="D16" s="8">
        <v>32.549999999999997</v>
      </c>
      <c r="E16" s="6">
        <v>137.91840000000002</v>
      </c>
      <c r="F16" s="6">
        <v>12.1776</v>
      </c>
      <c r="G16" s="6">
        <v>153.77760000000001</v>
      </c>
      <c r="H16" s="8">
        <v>109.5</v>
      </c>
      <c r="I16" s="9">
        <f t="shared" si="5"/>
        <v>35.642249999999997</v>
      </c>
      <c r="J16">
        <f t="shared" si="0"/>
        <v>2.1868930786065786</v>
      </c>
      <c r="K16">
        <f t="shared" si="0"/>
        <v>2.0394141191761372</v>
      </c>
      <c r="L16">
        <f t="shared" si="0"/>
        <v>1.5519651120803479</v>
      </c>
      <c r="M16">
        <v>32.549999999999997</v>
      </c>
      <c r="N16">
        <f t="shared" si="1"/>
        <v>2.0370653281506086</v>
      </c>
      <c r="O16">
        <f t="shared" si="2"/>
        <v>2.3487910255286515E-3</v>
      </c>
      <c r="P16">
        <f t="shared" si="3"/>
        <v>1.0054229424095604</v>
      </c>
      <c r="Q16">
        <f t="shared" si="4"/>
        <v>5.5168192816039347E-6</v>
      </c>
    </row>
    <row r="17" spans="1:17" x14ac:dyDescent="0.25">
      <c r="A17" s="3">
        <v>40584</v>
      </c>
      <c r="B17" s="4">
        <v>0.42708333333333331</v>
      </c>
      <c r="C17" s="8">
        <v>18</v>
      </c>
      <c r="D17" s="8">
        <v>41.9</v>
      </c>
      <c r="E17" s="6">
        <v>56.3568</v>
      </c>
      <c r="F17" s="6">
        <v>20.248799999999999</v>
      </c>
      <c r="G17" s="6">
        <v>76.60560000000001</v>
      </c>
      <c r="H17" s="8">
        <v>18</v>
      </c>
      <c r="I17" s="9">
        <f t="shared" si="5"/>
        <v>7.5419999999999989</v>
      </c>
      <c r="J17">
        <f t="shared" si="0"/>
        <v>1.8842605184603196</v>
      </c>
      <c r="K17">
        <f t="shared" si="0"/>
        <v>1.255272505103306</v>
      </c>
      <c r="L17">
        <f t="shared" si="0"/>
        <v>0.87748652806960137</v>
      </c>
      <c r="M17">
        <v>41.9</v>
      </c>
      <c r="N17">
        <f t="shared" si="1"/>
        <v>1.5398400318303049</v>
      </c>
      <c r="O17">
        <f t="shared" si="2"/>
        <v>-0.28456752672699892</v>
      </c>
      <c r="P17">
        <f t="shared" si="3"/>
        <v>0.51931692070031277</v>
      </c>
      <c r="Q17">
        <f t="shared" si="4"/>
        <v>8.097867726752124E-2</v>
      </c>
    </row>
    <row r="18" spans="1:17" x14ac:dyDescent="0.25">
      <c r="A18" s="3">
        <v>40612</v>
      </c>
      <c r="B18" s="4">
        <v>0.61458333333333337</v>
      </c>
      <c r="C18" s="8">
        <v>514</v>
      </c>
      <c r="D18" s="8">
        <v>66.7</v>
      </c>
      <c r="E18" s="6">
        <v>131.40479999999999</v>
      </c>
      <c r="F18" s="6">
        <v>19.116</v>
      </c>
      <c r="G18" s="6">
        <v>158.87520000000001</v>
      </c>
      <c r="H18" s="8">
        <v>514</v>
      </c>
      <c r="I18" s="9">
        <f t="shared" si="5"/>
        <v>342.83800000000002</v>
      </c>
      <c r="J18">
        <f t="shared" si="0"/>
        <v>2.201056110273893</v>
      </c>
      <c r="K18">
        <f t="shared" si="0"/>
        <v>2.7109631189952759</v>
      </c>
      <c r="L18">
        <f t="shared" si="0"/>
        <v>2.5350889529118246</v>
      </c>
      <c r="M18">
        <v>66.7</v>
      </c>
      <c r="N18">
        <f t="shared" si="1"/>
        <v>2.0603351891800061</v>
      </c>
      <c r="O18">
        <f t="shared" si="2"/>
        <v>0.65062792981526973</v>
      </c>
      <c r="P18">
        <f t="shared" si="3"/>
        <v>4.47329902032675</v>
      </c>
      <c r="Q18">
        <f t="shared" si="4"/>
        <v>0.42331670305570357</v>
      </c>
    </row>
    <row r="19" spans="1:17" x14ac:dyDescent="0.25">
      <c r="A19" s="3">
        <v>40740</v>
      </c>
      <c r="B19" s="4">
        <v>0.44097222222222227</v>
      </c>
      <c r="C19" s="8">
        <v>4</v>
      </c>
      <c r="D19" s="8">
        <v>60</v>
      </c>
      <c r="E19" s="6">
        <v>19.314240000000002</v>
      </c>
      <c r="F19" s="6">
        <v>15.292800000000002</v>
      </c>
      <c r="G19" s="6">
        <v>34.607040000000005</v>
      </c>
      <c r="H19" s="8">
        <v>4</v>
      </c>
      <c r="I19" s="9">
        <f t="shared" si="5"/>
        <v>2.4</v>
      </c>
      <c r="J19">
        <f t="shared" si="0"/>
        <v>1.5391644549242669</v>
      </c>
      <c r="K19">
        <f t="shared" si="0"/>
        <v>0.6020599913279624</v>
      </c>
      <c r="L19">
        <f t="shared" si="0"/>
        <v>0.38021124171160603</v>
      </c>
      <c r="M19">
        <v>60</v>
      </c>
      <c r="N19">
        <f t="shared" si="1"/>
        <v>0.97284719944057052</v>
      </c>
      <c r="O19">
        <f t="shared" si="2"/>
        <v>-0.37078720811260812</v>
      </c>
      <c r="P19">
        <f t="shared" si="3"/>
        <v>0.42580699529137944</v>
      </c>
      <c r="Q19">
        <f t="shared" si="4"/>
        <v>0.13748315369994257</v>
      </c>
    </row>
    <row r="20" spans="1:17" x14ac:dyDescent="0.25">
      <c r="A20" s="3">
        <v>40802</v>
      </c>
      <c r="B20" s="4">
        <v>0.38541666666666669</v>
      </c>
      <c r="C20" s="8">
        <v>7</v>
      </c>
      <c r="D20" s="8">
        <v>77.8</v>
      </c>
      <c r="E20" s="6">
        <v>11.86608</v>
      </c>
      <c r="F20" s="6">
        <v>14.075040000000001</v>
      </c>
      <c r="G20" s="6">
        <v>25.941120000000002</v>
      </c>
      <c r="H20" s="8">
        <v>7</v>
      </c>
      <c r="I20" s="9">
        <f t="shared" si="5"/>
        <v>5.4460000000000006</v>
      </c>
      <c r="J20">
        <f t="shared" si="0"/>
        <v>1.4139887226855818</v>
      </c>
      <c r="K20">
        <f t="shared" si="0"/>
        <v>0.84509804001425681</v>
      </c>
      <c r="L20">
        <f t="shared" si="0"/>
        <v>0.73607763700394579</v>
      </c>
      <c r="M20">
        <v>77.8</v>
      </c>
      <c r="N20">
        <f t="shared" si="1"/>
        <v>0.76718347137241105</v>
      </c>
      <c r="O20">
        <f t="shared" si="2"/>
        <v>7.7914568641845761E-2</v>
      </c>
      <c r="P20">
        <f t="shared" si="3"/>
        <v>1.1965051400739177</v>
      </c>
      <c r="Q20">
        <f t="shared" si="4"/>
        <v>6.0706800066448949E-3</v>
      </c>
    </row>
    <row r="21" spans="1:17" x14ac:dyDescent="0.25">
      <c r="A21" s="3">
        <v>40816</v>
      </c>
      <c r="B21" s="4">
        <v>0.48958333333333331</v>
      </c>
      <c r="C21" s="8">
        <v>12</v>
      </c>
      <c r="D21" s="8">
        <v>72.099999999999994</v>
      </c>
      <c r="E21" s="6">
        <v>15.915840000000001</v>
      </c>
      <c r="F21" s="6">
        <v>14.244960000000001</v>
      </c>
      <c r="G21" s="6">
        <v>30.160800000000002</v>
      </c>
      <c r="H21" s="8">
        <v>12</v>
      </c>
      <c r="I21" s="9">
        <f t="shared" si="5"/>
        <v>8.6519999999999992</v>
      </c>
      <c r="J21">
        <f t="shared" si="0"/>
        <v>1.479442856792488</v>
      </c>
      <c r="K21">
        <f t="shared" si="0"/>
        <v>1.0791812460476249</v>
      </c>
      <c r="L21">
        <f t="shared" si="0"/>
        <v>0.93711651076705382</v>
      </c>
      <c r="M21">
        <v>72.099999999999994</v>
      </c>
      <c r="N21">
        <f t="shared" si="1"/>
        <v>0.87472461371005794</v>
      </c>
      <c r="O21">
        <f t="shared" si="2"/>
        <v>0.20445663233756695</v>
      </c>
      <c r="P21">
        <f t="shared" si="3"/>
        <v>1.6012407440898986</v>
      </c>
      <c r="Q21">
        <f t="shared" si="4"/>
        <v>4.1802514506819023E-2</v>
      </c>
    </row>
    <row r="54" spans="2:2" x14ac:dyDescent="0.25">
      <c r="B54" s="6"/>
    </row>
    <row r="55" spans="2:2" x14ac:dyDescent="0.25">
      <c r="B55" s="6"/>
    </row>
    <row r="56" spans="2:2" x14ac:dyDescent="0.25">
      <c r="B56" s="6"/>
    </row>
    <row r="57" spans="2:2" x14ac:dyDescent="0.25">
      <c r="B57" s="6"/>
    </row>
    <row r="58" spans="2:2" x14ac:dyDescent="0.25">
      <c r="B58" s="6"/>
    </row>
    <row r="59" spans="2:2" x14ac:dyDescent="0.25">
      <c r="B59" s="6"/>
    </row>
    <row r="60" spans="2:2" x14ac:dyDescent="0.25">
      <c r="B60" s="6"/>
    </row>
    <row r="61" spans="2:2" x14ac:dyDescent="0.25">
      <c r="B61" s="6"/>
    </row>
    <row r="62" spans="2:2" x14ac:dyDescent="0.25">
      <c r="B62" s="6"/>
    </row>
    <row r="63" spans="2:2" x14ac:dyDescent="0.25">
      <c r="B63" s="6"/>
    </row>
    <row r="64" spans="2:2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</sheetData>
  <mergeCells count="3">
    <mergeCell ref="E4:G4"/>
    <mergeCell ref="R4:U4"/>
    <mergeCell ref="V4:AC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D</vt:lpstr>
      <vt:lpstr>working</vt:lpstr>
    </vt:vector>
  </TitlesOfParts>
  <Company>USGS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Curran, Christopher A.</dc:creator>
  <cp:lastModifiedBy>Grillo, Debra</cp:lastModifiedBy>
  <dcterms:created xsi:type="dcterms:W3CDTF">2016-03-13T23:18:46Z</dcterms:created>
  <dcterms:modified xsi:type="dcterms:W3CDTF">2016-05-05T20:25:07Z</dcterms:modified>
</cp:coreProperties>
</file>