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7795" windowHeight="13815"/>
  </bookViews>
  <sheets>
    <sheet name="Reach 1-Yankton to Sioux City" sheetId="9" r:id="rId1"/>
    <sheet name="Reach 2-Sioux City to Omaha" sheetId="3" r:id="rId2"/>
    <sheet name="Reach3-Omaha to NE City" sheetId="4" r:id="rId3"/>
    <sheet name="Reach4-NE City to St. Joseph" sheetId="5" r:id="rId4"/>
    <sheet name="Reach 5 St. Joseph to KC" sheetId="6" r:id="rId5"/>
    <sheet name="Reach 6 KC to Hermann" sheetId="7" r:id="rId6"/>
    <sheet name="Reach 7 Hermann to St. Louis" sheetId="8" r:id="rId7"/>
  </sheets>
  <calcPr calcId="145621"/>
</workbook>
</file>

<file path=xl/calcChain.xml><?xml version="1.0" encoding="utf-8"?>
<calcChain xmlns="http://schemas.openxmlformats.org/spreadsheetml/2006/main">
  <c r="T20" i="4" l="1"/>
  <c r="W22" i="4" s="1"/>
  <c r="C21" i="7" l="1"/>
  <c r="C17" i="5"/>
  <c r="C14" i="4"/>
  <c r="C18" i="3"/>
  <c r="C16" i="9"/>
  <c r="H14" i="8"/>
  <c r="H12" i="8"/>
  <c r="G19" i="7"/>
  <c r="G18" i="7"/>
  <c r="G17" i="7"/>
  <c r="G16" i="7"/>
  <c r="G15" i="7"/>
  <c r="G14" i="7"/>
  <c r="G13" i="7"/>
  <c r="G12" i="7"/>
  <c r="G10" i="7"/>
  <c r="G20" i="6"/>
  <c r="G13" i="6"/>
  <c r="G12" i="6"/>
  <c r="G15" i="5"/>
  <c r="G12" i="5"/>
  <c r="G16" i="3"/>
  <c r="G14" i="3"/>
  <c r="G13" i="3"/>
  <c r="G12" i="3"/>
  <c r="G20" i="9"/>
  <c r="G14" i="9"/>
  <c r="G12" i="9"/>
  <c r="G10" i="9"/>
  <c r="L21" i="7"/>
  <c r="L16" i="6"/>
  <c r="M16" i="6" s="1"/>
  <c r="L17" i="5"/>
  <c r="L18" i="3"/>
  <c r="T27" i="7"/>
  <c r="T22" i="6"/>
  <c r="M14" i="4"/>
  <c r="L16" i="9"/>
  <c r="I23" i="8"/>
  <c r="H27" i="7"/>
  <c r="H22" i="6"/>
  <c r="H23" i="5"/>
  <c r="T23" i="5"/>
  <c r="T23" i="8" l="1"/>
  <c r="P23" i="8"/>
  <c r="R23" i="8"/>
  <c r="C15" i="8"/>
  <c r="H21" i="8"/>
  <c r="H10" i="8"/>
  <c r="R27" i="7"/>
  <c r="P27" i="7"/>
  <c r="C20" i="7"/>
  <c r="C16" i="7"/>
  <c r="G10" i="6"/>
  <c r="C15" i="6"/>
  <c r="P23" i="5"/>
  <c r="R23" i="5"/>
  <c r="L23" i="5"/>
  <c r="C16" i="5"/>
  <c r="G21" i="5"/>
  <c r="L14" i="4"/>
  <c r="C13" i="4"/>
  <c r="P20" i="4"/>
  <c r="H20" i="4"/>
  <c r="G12" i="4"/>
  <c r="G10" i="4"/>
  <c r="G18" i="4"/>
  <c r="M18" i="3"/>
  <c r="G22" i="3"/>
  <c r="C17" i="3"/>
  <c r="M16" i="8"/>
  <c r="M21" i="7"/>
  <c r="C15" i="9"/>
  <c r="M16" i="9"/>
  <c r="N16" i="9" s="1"/>
  <c r="L27" i="7" l="1"/>
  <c r="W29" i="7" s="1"/>
  <c r="L22" i="6"/>
  <c r="W24" i="6" s="1"/>
  <c r="X24" i="6" s="1"/>
  <c r="L24" i="3"/>
  <c r="W26" i="3" s="1"/>
  <c r="X26" i="3" s="1"/>
  <c r="L22" i="9"/>
  <c r="W24" i="9" s="1"/>
  <c r="X24" i="9" s="1"/>
  <c r="M23" i="8"/>
  <c r="W25" i="8" s="1"/>
  <c r="X25" i="8" s="1"/>
  <c r="W25" i="5"/>
  <c r="X25" i="5"/>
  <c r="M17" i="5"/>
  <c r="L20" i="4"/>
  <c r="X22" i="4" s="1"/>
  <c r="X29" i="7" l="1"/>
</calcChain>
</file>

<file path=xl/sharedStrings.xml><?xml version="1.0" encoding="utf-8"?>
<sst xmlns="http://schemas.openxmlformats.org/spreadsheetml/2006/main" count="519" uniqueCount="96">
  <si>
    <t>Percent of</t>
  </si>
  <si>
    <t>Missouri River Recovery Program</t>
  </si>
  <si>
    <t>Reach</t>
  </si>
  <si>
    <t>Missouri</t>
  </si>
  <si>
    <t>Cumulative</t>
  </si>
  <si>
    <t xml:space="preserve">Contribution to </t>
  </si>
  <si>
    <t>length,</t>
  </si>
  <si>
    <t>local contribution</t>
  </si>
  <si>
    <t xml:space="preserve">contributions, </t>
  </si>
  <si>
    <t>number</t>
  </si>
  <si>
    <t>miles</t>
  </si>
  <si>
    <t>mile</t>
  </si>
  <si>
    <t>in percent</t>
  </si>
  <si>
    <t>Missouri River at Yankton, SD</t>
  </si>
  <si>
    <t>Missouri River at Sioux City, IA</t>
  </si>
  <si>
    <t>Boyer River at Logan, IA</t>
  </si>
  <si>
    <t>Missouri River at Omaha, NE</t>
  </si>
  <si>
    <t>Platte River at Louisville, NE</t>
  </si>
  <si>
    <t>Missouri River at Nebraska City, NE</t>
  </si>
  <si>
    <t>Big Nemaha River at Falls City, NE</t>
  </si>
  <si>
    <t>Little Nemaha River at Auburn, NE</t>
  </si>
  <si>
    <t>Missouri River at St. Joseph, MO</t>
  </si>
  <si>
    <t>Platte River at Sharps Station, MO</t>
  </si>
  <si>
    <t>Blue River at Kansas City, MO</t>
  </si>
  <si>
    <t xml:space="preserve">Missouri River confluence </t>
  </si>
  <si>
    <t>Big Sioux River at Akron, IA</t>
  </si>
  <si>
    <t>Floyd River at James, IA</t>
  </si>
  <si>
    <t>Missouri River at Hermann, MO</t>
  </si>
  <si>
    <t>Missouri River at St. Charles, MO</t>
  </si>
  <si>
    <t>Mississippi River below Grafton, IL</t>
  </si>
  <si>
    <t>Mississippi River at St. Louis, MO</t>
  </si>
  <si>
    <t>Nodaway River at Clarinda, IA</t>
  </si>
  <si>
    <t xml:space="preserve">River </t>
  </si>
  <si>
    <t>Soldier River at Pisgah, IA</t>
  </si>
  <si>
    <t>Gains</t>
  </si>
  <si>
    <t>Inputs</t>
  </si>
  <si>
    <t>MRRP</t>
  </si>
  <si>
    <t>Losses</t>
  </si>
  <si>
    <t>Commercial</t>
  </si>
  <si>
    <t>chute</t>
  </si>
  <si>
    <t>Outputs</t>
  </si>
  <si>
    <t>Suspended-sediment (Tributary stations)</t>
  </si>
  <si>
    <t>load</t>
  </si>
  <si>
    <t>sediment</t>
  </si>
  <si>
    <t>Drainage</t>
  </si>
  <si>
    <r>
      <t>mi</t>
    </r>
    <r>
      <rPr>
        <vertAlign val="superscript"/>
        <sz val="11"/>
        <color theme="1"/>
        <rFont val="Calibri"/>
        <family val="2"/>
        <scheme val="minor"/>
      </rPr>
      <t>2</t>
    </r>
  </si>
  <si>
    <t>--</t>
  </si>
  <si>
    <t>in tons</t>
  </si>
  <si>
    <t>output</t>
  </si>
  <si>
    <t>Commercial Dredging</t>
  </si>
  <si>
    <t>Station/Source name</t>
  </si>
  <si>
    <t>Cumulative Lower</t>
  </si>
  <si>
    <t xml:space="preserve">Missouri River tributary, </t>
  </si>
  <si>
    <t>Reach budget residual</t>
  </si>
  <si>
    <t>(Inputs + Gains-Losses-Outputs)</t>
  </si>
  <si>
    <t>construction,</t>
  </si>
  <si>
    <t>Sediment budget component total</t>
  </si>
  <si>
    <t>Ungaged contributing drainage</t>
  </si>
  <si>
    <t>Mississippi</t>
  </si>
  <si>
    <t>load,</t>
  </si>
  <si>
    <t>Bedload,</t>
  </si>
  <si>
    <t>to reach ,</t>
  </si>
  <si>
    <t>reach output,</t>
  </si>
  <si>
    <t xml:space="preserve">to reach, </t>
  </si>
  <si>
    <t>area,</t>
  </si>
  <si>
    <t>dredging,</t>
  </si>
  <si>
    <t>Sediment budget component total using Hermann record</t>
  </si>
  <si>
    <t>Ungaged contributing drainage in Hermann to St. Louis reach</t>
  </si>
  <si>
    <r>
      <t>[mi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square miles; yr, year; --, no data]</t>
    </r>
  </si>
  <si>
    <t>Station/source name</t>
  </si>
  <si>
    <t xml:space="preserve">Budget residual </t>
  </si>
  <si>
    <r>
      <t>for 1968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 xml:space="preserve">2014 </t>
    </r>
  </si>
  <si>
    <t>tons per year</t>
  </si>
  <si>
    <t>tons per day</t>
  </si>
  <si>
    <t xml:space="preserve"> total tons per year</t>
  </si>
  <si>
    <t xml:space="preserve">Suspended- </t>
  </si>
  <si>
    <t>Suspended-</t>
  </si>
  <si>
    <t xml:space="preserve">load record available </t>
  </si>
  <si>
    <t xml:space="preserve"> annual suspended-sediment </t>
  </si>
  <si>
    <t>Kansas River at De Soto, KS</t>
  </si>
  <si>
    <t>Blackwater River and Lamine River</t>
  </si>
  <si>
    <t>Nishnabotna River above Hamburg, IA</t>
  </si>
  <si>
    <t>James River near Scotland, SD</t>
  </si>
  <si>
    <t>Vermillion River near Vermillion, SD</t>
  </si>
  <si>
    <t>Monona-Harrison Ditch near Turin, IA</t>
  </si>
  <si>
    <t>Little Sioux River near Turin, IA</t>
  </si>
  <si>
    <t>Missouri River at Kansas City, MO</t>
  </si>
  <si>
    <t>Grand River near Sumner, MO</t>
  </si>
  <si>
    <t>Chariton River near Prairie Hill, MO</t>
  </si>
  <si>
    <t>East  Fork Little Chariton River near Huntsville, MO</t>
  </si>
  <si>
    <t>Moreau River near Jefferson City, MO</t>
  </si>
  <si>
    <t>Osage River below St. Thomas, MO</t>
  </si>
  <si>
    <t>Gasconade River above Jerome, MO</t>
  </si>
  <si>
    <t>Contribution to</t>
  </si>
  <si>
    <t>reach output</t>
  </si>
  <si>
    <r>
      <t>Table 8.  Long term, average annual sediment budget for the Lower Missouri River, by reach, post-impoundment period, 1968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 xml:space="preserve">2014.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</si>
</sst>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Fill="1"/>
    <xf numFmtId="3" fontId="4" fillId="0" borderId="0" xfId="0" applyNumberFormat="1" applyFont="1" applyAlignment="1">
      <alignment horizontal="center"/>
    </xf>
    <xf numFmtId="0" fontId="0" fillId="0" borderId="0" xfId="0" applyFill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4" fillId="0" borderId="0" xfId="0" applyFont="1" applyFill="1"/>
    <xf numFmtId="164" fontId="0" fillId="0" borderId="4" xfId="0" applyNumberFormat="1" applyBorder="1" applyAlignment="1">
      <alignment horizontal="center"/>
    </xf>
    <xf numFmtId="0" fontId="2" fillId="0" borderId="4" xfId="0" applyFont="1" applyFill="1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3" fontId="2" fillId="0" borderId="4" xfId="0" applyNumberFormat="1" applyFont="1" applyFill="1" applyBorder="1"/>
    <xf numFmtId="0" fontId="1" fillId="0" borderId="0" xfId="0" applyFont="1"/>
    <xf numFmtId="1" fontId="0" fillId="0" borderId="0" xfId="0" applyNumberFormat="1"/>
    <xf numFmtId="0" fontId="0" fillId="0" borderId="0" xfId="0" applyFont="1" applyFill="1"/>
    <xf numFmtId="0" fontId="0" fillId="0" borderId="0" xfId="0" applyFill="1" applyBorder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Fill="1" applyBorder="1"/>
    <xf numFmtId="3" fontId="0" fillId="0" borderId="0" xfId="0" applyNumberForma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1" fillId="0" borderId="0" xfId="0" applyFont="1" applyFill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2" xfId="0" applyBorder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0" fillId="0" borderId="4" xfId="0" quotePrefix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0" fontId="4" fillId="0" borderId="1" xfId="0" quotePrefix="1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5" fontId="4" fillId="0" borderId="0" xfId="0" applyNumberFormat="1" applyFont="1" applyBorder="1"/>
    <xf numFmtId="3" fontId="0" fillId="0" borderId="4" xfId="0" applyNumberFormat="1" applyFont="1" applyFill="1" applyBorder="1"/>
    <xf numFmtId="3" fontId="0" fillId="0" borderId="0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4" fontId="4" fillId="0" borderId="0" xfId="0" quotePrefix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3" fontId="4" fillId="0" borderId="0" xfId="0" quotePrefix="1" applyNumberFormat="1" applyFont="1" applyAlignment="1">
      <alignment horizontal="center"/>
    </xf>
    <xf numFmtId="3" fontId="4" fillId="0" borderId="0" xfId="0" quotePrefix="1" applyNumberFormat="1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4" xfId="0" quotePrefix="1" applyNumberFormat="1" applyBorder="1" applyAlignment="1">
      <alignment horizontal="center"/>
    </xf>
    <xf numFmtId="3" fontId="0" fillId="0" borderId="0" xfId="0" quotePrefix="1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Font="1"/>
    <xf numFmtId="3" fontId="4" fillId="0" borderId="0" xfId="0" applyNumberFormat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workbookViewId="0"/>
  </sheetViews>
  <sheetFormatPr defaultRowHeight="15" x14ac:dyDescent="0.25"/>
  <cols>
    <col min="1" max="1" width="8" bestFit="1" customWidth="1"/>
    <col min="2" max="2" width="8" customWidth="1"/>
    <col min="3" max="3" width="9.140625" bestFit="1" customWidth="1"/>
    <col min="4" max="4" width="3.85546875" customWidth="1"/>
    <col min="5" max="5" width="33.42578125" customWidth="1"/>
    <col min="6" max="6" width="8.5703125" bestFit="1" customWidth="1"/>
    <col min="7" max="7" width="30.28515625" customWidth="1"/>
    <col min="8" max="8" width="14.85546875" customWidth="1"/>
    <col min="9" max="9" width="12.42578125" customWidth="1"/>
    <col min="10" max="10" width="2.7109375" customWidth="1"/>
    <col min="11" max="11" width="12.85546875" customWidth="1"/>
    <col min="12" max="12" width="16.7109375" bestFit="1" customWidth="1"/>
    <col min="13" max="13" width="15" customWidth="1"/>
    <col min="14" max="14" width="22" customWidth="1"/>
    <col min="15" max="15" width="3.140625" customWidth="1"/>
    <col min="16" max="16" width="17.85546875" bestFit="1" customWidth="1"/>
    <col min="17" max="17" width="3.28515625" customWidth="1"/>
    <col min="18" max="18" width="17.7109375" customWidth="1"/>
    <col min="19" max="19" width="3.140625" customWidth="1"/>
    <col min="20" max="20" width="13.42578125" customWidth="1"/>
    <col min="21" max="21" width="11.85546875" customWidth="1"/>
    <col min="22" max="22" width="3.140625" customWidth="1"/>
    <col min="23" max="23" width="15.5703125" customWidth="1"/>
    <col min="24" max="24" width="13.28515625" customWidth="1"/>
  </cols>
  <sheetData>
    <row r="1" spans="1:24" x14ac:dyDescent="0.25">
      <c r="A1" s="90" t="s">
        <v>95</v>
      </c>
    </row>
    <row r="2" spans="1:24" ht="17.25" x14ac:dyDescent="0.25">
      <c r="A2" t="s">
        <v>68</v>
      </c>
      <c r="W2" s="103" t="s">
        <v>53</v>
      </c>
      <c r="X2" s="103"/>
    </row>
    <row r="3" spans="1:24" ht="15.75" thickBot="1" x14ac:dyDescent="0.3">
      <c r="H3" s="102" t="s">
        <v>35</v>
      </c>
      <c r="I3" s="102"/>
      <c r="K3" s="102" t="s">
        <v>34</v>
      </c>
      <c r="L3" s="102"/>
      <c r="M3" s="102"/>
      <c r="N3" s="102"/>
      <c r="O3" s="102"/>
      <c r="P3" s="102"/>
      <c r="R3" s="40" t="s">
        <v>37</v>
      </c>
      <c r="T3" s="102" t="s">
        <v>40</v>
      </c>
      <c r="U3" s="102"/>
      <c r="W3" s="102" t="s">
        <v>54</v>
      </c>
      <c r="X3" s="102"/>
    </row>
    <row r="4" spans="1:24" x14ac:dyDescent="0.25">
      <c r="A4" s="2"/>
      <c r="B4" s="2"/>
      <c r="C4" s="2"/>
      <c r="J4" s="32"/>
      <c r="K4" s="104" t="s">
        <v>41</v>
      </c>
      <c r="L4" s="104"/>
      <c r="M4" s="105"/>
      <c r="N4" s="105"/>
      <c r="O4" s="39"/>
      <c r="P4" s="1"/>
      <c r="W4" s="2"/>
      <c r="X4" s="2"/>
    </row>
    <row r="5" spans="1:24" x14ac:dyDescent="0.25">
      <c r="A5" s="2"/>
      <c r="B5" s="2"/>
      <c r="C5" s="2"/>
      <c r="D5" s="2"/>
      <c r="E5" s="2"/>
      <c r="F5" s="2"/>
      <c r="G5" s="32" t="s">
        <v>0</v>
      </c>
      <c r="H5" s="4" t="s">
        <v>76</v>
      </c>
      <c r="J5" s="32"/>
      <c r="L5" s="4" t="s">
        <v>4</v>
      </c>
      <c r="N5" s="32" t="s">
        <v>51</v>
      </c>
      <c r="O5" s="2"/>
      <c r="P5" s="32" t="s">
        <v>36</v>
      </c>
      <c r="Q5" s="32"/>
      <c r="R5" s="3"/>
      <c r="T5" t="s">
        <v>75</v>
      </c>
      <c r="U5" s="32"/>
      <c r="V5" s="32"/>
    </row>
    <row r="6" spans="1:24" x14ac:dyDescent="0.25">
      <c r="A6" s="2"/>
      <c r="B6" s="32" t="s">
        <v>2</v>
      </c>
      <c r="C6" s="4" t="s">
        <v>44</v>
      </c>
      <c r="D6" s="4"/>
      <c r="E6" s="2"/>
      <c r="F6" s="32" t="s">
        <v>3</v>
      </c>
      <c r="G6" s="32" t="s">
        <v>78</v>
      </c>
      <c r="H6" s="32" t="s">
        <v>43</v>
      </c>
      <c r="L6" s="32" t="s">
        <v>7</v>
      </c>
      <c r="M6" s="32" t="s">
        <v>5</v>
      </c>
      <c r="N6" s="32" t="s">
        <v>52</v>
      </c>
      <c r="O6" s="32"/>
      <c r="P6" s="21" t="s">
        <v>39</v>
      </c>
      <c r="Q6" s="21"/>
      <c r="R6" s="32" t="s">
        <v>38</v>
      </c>
      <c r="T6" s="32" t="s">
        <v>43</v>
      </c>
      <c r="V6" s="32"/>
      <c r="X6" s="32" t="s">
        <v>0</v>
      </c>
    </row>
    <row r="7" spans="1:24" x14ac:dyDescent="0.25">
      <c r="A7" s="4" t="s">
        <v>2</v>
      </c>
      <c r="B7" s="4" t="s">
        <v>6</v>
      </c>
      <c r="C7" s="32" t="s">
        <v>64</v>
      </c>
      <c r="D7" s="32"/>
      <c r="E7" s="2"/>
      <c r="F7" s="32" t="s">
        <v>32</v>
      </c>
      <c r="G7" s="32" t="s">
        <v>77</v>
      </c>
      <c r="H7" s="21" t="s">
        <v>59</v>
      </c>
      <c r="I7" s="21" t="s">
        <v>60</v>
      </c>
      <c r="J7" s="21"/>
      <c r="K7" s="32"/>
      <c r="L7" s="32" t="s">
        <v>61</v>
      </c>
      <c r="M7" s="32" t="s">
        <v>62</v>
      </c>
      <c r="N7" s="32" t="s">
        <v>8</v>
      </c>
      <c r="O7" s="32"/>
      <c r="P7" s="32" t="s">
        <v>55</v>
      </c>
      <c r="Q7" s="32"/>
      <c r="R7" s="32" t="s">
        <v>65</v>
      </c>
      <c r="T7" s="32" t="s">
        <v>59</v>
      </c>
      <c r="U7" s="21" t="s">
        <v>60</v>
      </c>
      <c r="V7" s="32"/>
      <c r="X7" s="21" t="s">
        <v>48</v>
      </c>
    </row>
    <row r="8" spans="1:24" ht="18" thickBot="1" x14ac:dyDescent="0.3">
      <c r="A8" s="34" t="s">
        <v>9</v>
      </c>
      <c r="B8" s="34" t="s">
        <v>10</v>
      </c>
      <c r="C8" s="34" t="s">
        <v>45</v>
      </c>
      <c r="D8" s="34"/>
      <c r="E8" s="34" t="s">
        <v>69</v>
      </c>
      <c r="F8" s="34" t="s">
        <v>11</v>
      </c>
      <c r="G8" s="34" t="s">
        <v>71</v>
      </c>
      <c r="H8" s="34" t="s">
        <v>72</v>
      </c>
      <c r="I8" s="5" t="s">
        <v>73</v>
      </c>
      <c r="J8" s="32"/>
      <c r="K8" s="34" t="s">
        <v>72</v>
      </c>
      <c r="L8" s="5" t="s">
        <v>47</v>
      </c>
      <c r="M8" s="5" t="s">
        <v>12</v>
      </c>
      <c r="N8" s="5" t="s">
        <v>12</v>
      </c>
      <c r="O8" s="34"/>
      <c r="P8" s="34" t="s">
        <v>74</v>
      </c>
      <c r="R8" s="34" t="s">
        <v>74</v>
      </c>
      <c r="T8" s="34" t="s">
        <v>72</v>
      </c>
      <c r="U8" s="5" t="s">
        <v>73</v>
      </c>
      <c r="V8" s="32"/>
      <c r="W8" s="34" t="s">
        <v>72</v>
      </c>
      <c r="X8" s="5" t="s">
        <v>42</v>
      </c>
    </row>
    <row r="9" spans="1:24" x14ac:dyDescent="0.25">
      <c r="A9" s="4"/>
      <c r="B9" s="4"/>
      <c r="C9" s="4"/>
      <c r="D9" s="4"/>
      <c r="E9" s="32"/>
      <c r="F9" s="32"/>
      <c r="G9" s="32"/>
      <c r="H9" s="32"/>
      <c r="I9" s="4"/>
      <c r="J9" s="4"/>
      <c r="K9" s="32"/>
      <c r="L9" s="32"/>
      <c r="M9" s="32"/>
      <c r="N9" s="32"/>
      <c r="O9" s="32"/>
      <c r="P9" s="32"/>
      <c r="Q9" s="32"/>
      <c r="R9" s="32"/>
      <c r="S9" s="4"/>
      <c r="T9" s="32"/>
      <c r="U9" s="4"/>
      <c r="V9" s="32"/>
      <c r="W9" s="35"/>
      <c r="X9" s="32"/>
    </row>
    <row r="10" spans="1:24" x14ac:dyDescent="0.25">
      <c r="A10" s="4"/>
      <c r="B10" s="4"/>
      <c r="C10" s="11">
        <v>279500</v>
      </c>
      <c r="D10" s="11"/>
      <c r="E10" s="57" t="s">
        <v>13</v>
      </c>
      <c r="F10" s="4">
        <v>806</v>
      </c>
      <c r="G10" s="6">
        <f>9/47*100</f>
        <v>19.148936170212767</v>
      </c>
      <c r="H10" s="43">
        <v>330764</v>
      </c>
      <c r="I10" s="37" t="s">
        <v>46</v>
      </c>
      <c r="J10" s="6"/>
      <c r="K10" s="4"/>
      <c r="L10" s="4"/>
      <c r="M10" s="4"/>
      <c r="N10" s="4"/>
      <c r="O10" s="4"/>
      <c r="P10" s="4"/>
      <c r="Q10" s="4"/>
      <c r="R10" s="4"/>
      <c r="S10" s="4"/>
      <c r="T10" s="6"/>
      <c r="U10" s="6"/>
      <c r="V10" s="6"/>
      <c r="W10" s="4"/>
      <c r="X10" s="4"/>
    </row>
    <row r="11" spans="1:24" x14ac:dyDescent="0.25">
      <c r="A11" s="4"/>
      <c r="B11" s="4"/>
      <c r="C11" s="11"/>
      <c r="D11" s="11"/>
      <c r="E11" s="57"/>
      <c r="F11" s="4"/>
      <c r="G11" s="6"/>
      <c r="H11" s="35"/>
      <c r="I11" s="4"/>
      <c r="J11" s="6"/>
      <c r="K11" s="4"/>
      <c r="L11" s="4"/>
      <c r="M11" s="4"/>
      <c r="N11" s="4"/>
      <c r="O11" s="4"/>
      <c r="P11" s="4"/>
      <c r="Q11" s="4"/>
      <c r="R11" s="4"/>
      <c r="S11" s="4"/>
      <c r="T11" s="6"/>
      <c r="U11" s="6"/>
      <c r="V11" s="6"/>
      <c r="W11" s="4"/>
      <c r="X11" s="4"/>
    </row>
    <row r="12" spans="1:24" x14ac:dyDescent="0.25">
      <c r="A12" s="4"/>
      <c r="B12" s="4"/>
      <c r="C12" s="11">
        <v>20657</v>
      </c>
      <c r="D12" s="11"/>
      <c r="E12" s="58" t="s">
        <v>82</v>
      </c>
      <c r="F12" s="4">
        <v>803.5</v>
      </c>
      <c r="G12" s="6">
        <f>21/47*100</f>
        <v>44.680851063829785</v>
      </c>
      <c r="H12" s="4"/>
      <c r="I12" s="4"/>
      <c r="J12" s="4"/>
      <c r="K12" s="11">
        <v>95585.758142857143</v>
      </c>
      <c r="L12" s="11"/>
      <c r="M12" s="11"/>
      <c r="N12" s="11"/>
      <c r="O12" s="11"/>
      <c r="P12" s="11"/>
      <c r="Q12" s="11"/>
      <c r="R12" s="11"/>
      <c r="S12" s="4"/>
      <c r="T12" s="6"/>
      <c r="U12" s="4"/>
      <c r="V12" s="6"/>
      <c r="W12" s="4"/>
      <c r="X12" s="4"/>
    </row>
    <row r="13" spans="1:24" x14ac:dyDescent="0.25">
      <c r="A13" s="4"/>
      <c r="B13" s="4"/>
      <c r="C13" s="11">
        <v>2253</v>
      </c>
      <c r="D13" s="11"/>
      <c r="E13" s="59" t="s">
        <v>83</v>
      </c>
      <c r="F13" s="4">
        <v>779</v>
      </c>
      <c r="G13" s="6">
        <v>0</v>
      </c>
      <c r="H13" s="4"/>
      <c r="I13" s="4"/>
      <c r="J13" s="4"/>
      <c r="K13" s="11">
        <v>141442</v>
      </c>
      <c r="M13" s="8"/>
      <c r="N13" s="8"/>
      <c r="O13" s="8"/>
      <c r="P13" s="8"/>
      <c r="Q13" s="8"/>
      <c r="R13" s="8"/>
      <c r="S13" s="4"/>
      <c r="T13" s="6"/>
      <c r="U13" s="4"/>
      <c r="V13" s="6"/>
      <c r="W13" s="4"/>
      <c r="X13" s="4"/>
    </row>
    <row r="14" spans="1:24" x14ac:dyDescent="0.25">
      <c r="A14" s="4"/>
      <c r="B14" s="4"/>
      <c r="C14" s="11">
        <v>6996</v>
      </c>
      <c r="D14" s="11"/>
      <c r="E14" s="58" t="s">
        <v>25</v>
      </c>
      <c r="F14" s="4">
        <v>734</v>
      </c>
      <c r="G14" s="6">
        <f>31/47*100</f>
        <v>65.957446808510639</v>
      </c>
      <c r="H14" s="4"/>
      <c r="I14" s="4"/>
      <c r="J14" s="4"/>
      <c r="K14" s="8">
        <v>798893</v>
      </c>
      <c r="L14" s="8"/>
      <c r="M14" s="8"/>
      <c r="N14" s="8"/>
      <c r="O14" s="8"/>
      <c r="P14" s="8"/>
      <c r="Q14" s="8"/>
      <c r="R14" s="8"/>
      <c r="S14" s="4"/>
      <c r="T14" s="6"/>
      <c r="U14" s="4"/>
      <c r="V14" s="6"/>
      <c r="W14" s="4"/>
      <c r="X14" s="4"/>
    </row>
    <row r="15" spans="1:24" ht="15.75" x14ac:dyDescent="0.25">
      <c r="A15" s="101">
        <v>1</v>
      </c>
      <c r="B15" s="4">
        <v>79</v>
      </c>
      <c r="C15" s="11">
        <f>(C20-(C10+C12+C13+C14))</f>
        <v>5194</v>
      </c>
      <c r="D15" s="11"/>
      <c r="E15" s="20" t="s">
        <v>57</v>
      </c>
      <c r="F15" s="37" t="s">
        <v>46</v>
      </c>
      <c r="G15" s="6">
        <v>0</v>
      </c>
      <c r="H15" s="4"/>
      <c r="I15" s="4"/>
      <c r="J15" s="4"/>
      <c r="K15" s="82" t="s">
        <v>46</v>
      </c>
      <c r="L15" s="8"/>
      <c r="M15" s="8"/>
      <c r="N15" s="8"/>
      <c r="O15" s="8"/>
      <c r="P15" s="8"/>
      <c r="Q15" s="8"/>
      <c r="R15" s="8"/>
      <c r="S15" s="4"/>
      <c r="T15" s="6"/>
      <c r="U15" s="4"/>
      <c r="V15" s="6"/>
      <c r="W15" s="4"/>
      <c r="X15" s="4"/>
    </row>
    <row r="16" spans="1:24" x14ac:dyDescent="0.25">
      <c r="A16" s="4"/>
      <c r="B16" s="4"/>
      <c r="C16" s="11">
        <f>SUM(C12:C15)</f>
        <v>35100</v>
      </c>
      <c r="D16" s="11"/>
      <c r="E16" s="58"/>
      <c r="F16" s="4"/>
      <c r="G16" s="6"/>
      <c r="H16" s="4"/>
      <c r="I16" s="4"/>
      <c r="J16" s="4"/>
      <c r="K16" s="8"/>
      <c r="L16" s="30">
        <f>SUM(95586+141442+798893)</f>
        <v>1035921</v>
      </c>
      <c r="M16" s="27">
        <f>L16/T22*100</f>
        <v>9.2716611708058903</v>
      </c>
      <c r="N16" s="45">
        <f>M16</f>
        <v>9.2716611708058903</v>
      </c>
      <c r="O16" s="8"/>
      <c r="P16" s="8"/>
      <c r="Q16" s="8"/>
      <c r="R16" s="8"/>
      <c r="S16" s="4"/>
      <c r="T16" s="6"/>
      <c r="U16" s="4"/>
      <c r="V16" s="6"/>
      <c r="W16" s="4"/>
      <c r="X16" s="4"/>
    </row>
    <row r="17" spans="1:24" x14ac:dyDescent="0.25">
      <c r="A17" s="4"/>
      <c r="B17" s="4"/>
      <c r="C17" s="11"/>
      <c r="D17" s="11"/>
      <c r="E17" s="58" t="s">
        <v>1</v>
      </c>
      <c r="F17" s="4"/>
      <c r="G17" s="6"/>
      <c r="H17" s="4"/>
      <c r="I17" s="4"/>
      <c r="J17" s="4"/>
      <c r="K17" s="8"/>
      <c r="L17" s="30"/>
      <c r="M17" s="27"/>
      <c r="N17" s="45"/>
      <c r="O17" s="8"/>
      <c r="P17" s="8">
        <v>0</v>
      </c>
      <c r="Q17" s="8"/>
      <c r="R17" s="8"/>
      <c r="S17" s="4"/>
      <c r="T17" s="6"/>
      <c r="U17" s="4"/>
      <c r="V17" s="6"/>
      <c r="W17" s="4"/>
      <c r="X17" s="4"/>
    </row>
    <row r="18" spans="1:24" x14ac:dyDescent="0.25">
      <c r="A18" s="4"/>
      <c r="B18" s="4"/>
      <c r="C18" s="11"/>
      <c r="D18" s="11"/>
      <c r="E18" s="58" t="s">
        <v>49</v>
      </c>
      <c r="F18" s="4"/>
      <c r="G18" s="6"/>
      <c r="H18" s="4"/>
      <c r="I18" s="4"/>
      <c r="J18" s="4"/>
      <c r="K18" s="8"/>
      <c r="L18" s="30"/>
      <c r="M18" s="27"/>
      <c r="N18" s="45"/>
      <c r="O18" s="8"/>
      <c r="P18" s="8"/>
      <c r="Q18" s="8"/>
      <c r="R18" s="8">
        <v>0</v>
      </c>
      <c r="S18" s="4"/>
      <c r="T18" s="6"/>
      <c r="U18" s="4"/>
      <c r="V18" s="6"/>
      <c r="W18" s="4"/>
      <c r="X18" s="4"/>
    </row>
    <row r="19" spans="1:24" x14ac:dyDescent="0.25">
      <c r="A19" s="4"/>
      <c r="B19" s="4"/>
      <c r="C19" s="11"/>
      <c r="D19" s="11"/>
      <c r="E19" s="58"/>
      <c r="F19" s="4"/>
      <c r="G19" s="6"/>
      <c r="H19" s="4"/>
      <c r="I19" s="4"/>
      <c r="J19" s="4"/>
      <c r="K19" s="8"/>
      <c r="L19" s="30"/>
      <c r="M19" s="27"/>
      <c r="N19" s="45"/>
      <c r="O19" s="8"/>
      <c r="P19" s="8"/>
      <c r="Q19" s="8"/>
      <c r="R19" s="8"/>
      <c r="S19" s="4"/>
      <c r="T19" s="6"/>
      <c r="U19" s="4"/>
      <c r="V19" s="6"/>
      <c r="W19" s="4"/>
      <c r="X19" s="4"/>
    </row>
    <row r="20" spans="1:24" x14ac:dyDescent="0.25">
      <c r="A20" s="32"/>
      <c r="B20" s="32"/>
      <c r="C20" s="24">
        <v>314600</v>
      </c>
      <c r="D20" s="24"/>
      <c r="E20" s="60" t="s">
        <v>14</v>
      </c>
      <c r="F20" s="33">
        <v>732.3</v>
      </c>
      <c r="G20" s="13">
        <f>43/47*100</f>
        <v>91.489361702127653</v>
      </c>
      <c r="H20" s="33"/>
      <c r="I20" s="33"/>
      <c r="J20" s="33"/>
      <c r="K20" s="16"/>
      <c r="L20" s="33"/>
      <c r="M20" s="33"/>
      <c r="N20" s="33"/>
      <c r="O20" s="46"/>
      <c r="P20" s="47"/>
      <c r="Q20" s="47"/>
      <c r="R20" s="47"/>
      <c r="S20" s="33"/>
      <c r="T20" s="48">
        <v>11172982</v>
      </c>
      <c r="U20" s="44" t="s">
        <v>46</v>
      </c>
      <c r="V20" s="27"/>
      <c r="W20" s="4"/>
      <c r="X20" s="4"/>
    </row>
    <row r="21" spans="1:24" x14ac:dyDescent="0.25">
      <c r="A21" s="32"/>
      <c r="B21" s="32"/>
      <c r="C21" s="24"/>
      <c r="D21" s="24"/>
      <c r="E21" s="61"/>
      <c r="F21" s="32"/>
      <c r="G21" s="27"/>
      <c r="H21" s="32"/>
      <c r="I21" s="32"/>
      <c r="J21" s="32"/>
      <c r="K21" s="29"/>
      <c r="L21" s="32"/>
      <c r="M21" s="32"/>
      <c r="N21" s="32"/>
      <c r="O21" s="45"/>
      <c r="P21" s="49"/>
      <c r="Q21" s="49"/>
      <c r="R21" s="49"/>
      <c r="S21" s="32"/>
      <c r="T21" s="50"/>
      <c r="U21" s="38"/>
      <c r="V21" s="27"/>
      <c r="W21" s="24"/>
      <c r="X21" s="27"/>
    </row>
    <row r="22" spans="1:24" x14ac:dyDescent="0.25">
      <c r="A22" s="32"/>
      <c r="B22" s="32"/>
      <c r="C22" s="32"/>
      <c r="D22" s="32"/>
      <c r="E22" s="62" t="s">
        <v>56</v>
      </c>
      <c r="F22" s="32"/>
      <c r="G22" s="27"/>
      <c r="H22" s="35">
        <v>330763.77777777775</v>
      </c>
      <c r="I22" s="4"/>
      <c r="J22" s="4"/>
      <c r="K22" s="4"/>
      <c r="L22" s="51">
        <f>SUM(L16:L21)</f>
        <v>1035921</v>
      </c>
      <c r="M22" s="4"/>
      <c r="N22" s="4"/>
      <c r="O22" s="4"/>
      <c r="P22" s="4"/>
      <c r="Q22" s="4"/>
      <c r="R22" s="4"/>
      <c r="S22" s="4"/>
      <c r="T22" s="52">
        <v>11172981.636363637</v>
      </c>
      <c r="U22" s="4"/>
      <c r="V22" s="27"/>
      <c r="W22" s="4"/>
      <c r="X22" s="4"/>
    </row>
    <row r="23" spans="1:24" x14ac:dyDescent="0.25">
      <c r="A23" s="4"/>
      <c r="B23" s="4"/>
      <c r="C23" s="4"/>
      <c r="D23" s="4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thickBot="1" x14ac:dyDescent="0.3">
      <c r="A24" s="34"/>
      <c r="B24" s="34"/>
      <c r="C24" s="34"/>
      <c r="D24" s="34"/>
      <c r="E24" s="63" t="s">
        <v>70</v>
      </c>
      <c r="F24" s="34"/>
      <c r="G24" s="34"/>
      <c r="H24" s="34"/>
      <c r="I24" s="34"/>
      <c r="J24" s="42"/>
      <c r="K24" s="41"/>
      <c r="L24" s="34"/>
      <c r="M24" s="26"/>
      <c r="N24" s="53"/>
      <c r="O24" s="53"/>
      <c r="P24" s="54"/>
      <c r="Q24" s="55"/>
      <c r="R24" s="54"/>
      <c r="S24" s="34"/>
      <c r="T24" s="34"/>
      <c r="U24" s="34"/>
      <c r="V24" s="34"/>
      <c r="W24" s="56">
        <f>H22+L22-T22</f>
        <v>-9806296.8585858587</v>
      </c>
      <c r="X24" s="26">
        <f>W24/T22*100</f>
        <v>-87.767949306121125</v>
      </c>
    </row>
    <row r="26" spans="1:24" x14ac:dyDescent="0.25">
      <c r="E26" s="89"/>
    </row>
    <row r="27" spans="1:24" x14ac:dyDescent="0.25">
      <c r="E27" s="90"/>
    </row>
  </sheetData>
  <mergeCells count="6">
    <mergeCell ref="H3:I3"/>
    <mergeCell ref="K3:P3"/>
    <mergeCell ref="T3:U3"/>
    <mergeCell ref="W2:X2"/>
    <mergeCell ref="K4:N4"/>
    <mergeCell ref="W3:X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workbookViewId="0"/>
  </sheetViews>
  <sheetFormatPr defaultRowHeight="15" x14ac:dyDescent="0.25"/>
  <cols>
    <col min="1" max="1" width="8" bestFit="1" customWidth="1"/>
    <col min="2" max="2" width="8" customWidth="1"/>
    <col min="3" max="3" width="9.140625" bestFit="1" customWidth="1"/>
    <col min="4" max="4" width="3.85546875" customWidth="1"/>
    <col min="5" max="5" width="35" customWidth="1"/>
    <col min="6" max="6" width="8.5703125" bestFit="1" customWidth="1"/>
    <col min="7" max="7" width="26.5703125" customWidth="1"/>
    <col min="8" max="8" width="14.85546875" customWidth="1"/>
    <col min="9" max="9" width="12.28515625" customWidth="1"/>
    <col min="10" max="10" width="2.7109375" customWidth="1"/>
    <col min="11" max="11" width="13.42578125" customWidth="1"/>
    <col min="12" max="12" width="16.7109375" bestFit="1" customWidth="1"/>
    <col min="13" max="13" width="15" customWidth="1"/>
    <col min="14" max="14" width="22" customWidth="1"/>
    <col min="15" max="15" width="3.140625" customWidth="1"/>
    <col min="16" max="16" width="17.85546875" customWidth="1"/>
    <col min="17" max="17" width="3.28515625" customWidth="1"/>
    <col min="18" max="18" width="18.140625" customWidth="1"/>
    <col min="19" max="19" width="3.140625" customWidth="1"/>
    <col min="20" max="20" width="13.42578125" customWidth="1"/>
    <col min="21" max="21" width="14.140625" customWidth="1"/>
    <col min="22" max="22" width="3.140625" customWidth="1"/>
    <col min="23" max="23" width="15.5703125" customWidth="1"/>
    <col min="24" max="24" width="13.28515625" customWidth="1"/>
  </cols>
  <sheetData>
    <row r="1" spans="1:24" x14ac:dyDescent="0.25">
      <c r="A1" s="90" t="s">
        <v>95</v>
      </c>
    </row>
    <row r="2" spans="1:24" ht="17.25" x14ac:dyDescent="0.25">
      <c r="A2" s="90" t="s">
        <v>68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103" t="s">
        <v>53</v>
      </c>
      <c r="X2" s="103"/>
    </row>
    <row r="3" spans="1:24" ht="15.75" thickBot="1" x14ac:dyDescent="0.3">
      <c r="A3" s="90"/>
      <c r="B3" s="90"/>
      <c r="C3" s="90"/>
      <c r="D3" s="90"/>
      <c r="E3" s="90"/>
      <c r="F3" s="90"/>
      <c r="G3" s="90"/>
      <c r="H3" s="102" t="s">
        <v>35</v>
      </c>
      <c r="I3" s="102"/>
      <c r="J3" s="90"/>
      <c r="K3" s="102" t="s">
        <v>34</v>
      </c>
      <c r="L3" s="102"/>
      <c r="M3" s="102"/>
      <c r="N3" s="102"/>
      <c r="O3" s="102"/>
      <c r="P3" s="102"/>
      <c r="Q3" s="90"/>
      <c r="R3" s="100" t="s">
        <v>37</v>
      </c>
      <c r="S3" s="90"/>
      <c r="T3" s="102" t="s">
        <v>40</v>
      </c>
      <c r="U3" s="102"/>
      <c r="V3" s="90"/>
      <c r="W3" s="102" t="s">
        <v>54</v>
      </c>
      <c r="X3" s="102"/>
    </row>
    <row r="4" spans="1:24" x14ac:dyDescent="0.25">
      <c r="A4" s="2"/>
      <c r="B4" s="2"/>
      <c r="C4" s="2"/>
      <c r="D4" s="90"/>
      <c r="E4" s="90"/>
      <c r="F4" s="90"/>
      <c r="G4" s="90"/>
      <c r="H4" s="90"/>
      <c r="I4" s="90"/>
      <c r="J4" s="91"/>
      <c r="K4" s="104" t="s">
        <v>41</v>
      </c>
      <c r="L4" s="104"/>
      <c r="M4" s="105"/>
      <c r="N4" s="105"/>
      <c r="O4" s="39"/>
      <c r="P4" s="1"/>
      <c r="Q4" s="90"/>
      <c r="R4" s="90"/>
      <c r="S4" s="90"/>
      <c r="T4" s="90"/>
      <c r="U4" s="90"/>
      <c r="V4" s="90"/>
      <c r="W4" s="2"/>
      <c r="X4" s="2"/>
    </row>
    <row r="5" spans="1:24" x14ac:dyDescent="0.25">
      <c r="A5" s="2"/>
      <c r="B5" s="2"/>
      <c r="C5" s="2"/>
      <c r="D5" s="2"/>
      <c r="E5" s="2"/>
      <c r="F5" s="2"/>
      <c r="G5" s="91" t="s">
        <v>0</v>
      </c>
      <c r="H5" s="92" t="s">
        <v>76</v>
      </c>
      <c r="I5" s="90"/>
      <c r="J5" s="91"/>
      <c r="K5" s="90"/>
      <c r="L5" s="92" t="s">
        <v>4</v>
      </c>
      <c r="M5" s="90"/>
      <c r="N5" s="91" t="s">
        <v>51</v>
      </c>
      <c r="O5" s="2"/>
      <c r="P5" s="91" t="s">
        <v>36</v>
      </c>
      <c r="Q5" s="91"/>
      <c r="R5" s="3"/>
      <c r="S5" s="90"/>
      <c r="T5" s="90" t="s">
        <v>75</v>
      </c>
      <c r="U5" s="91"/>
      <c r="V5" s="91"/>
      <c r="W5" s="90"/>
      <c r="X5" s="90"/>
    </row>
    <row r="6" spans="1:24" x14ac:dyDescent="0.25">
      <c r="A6" s="2"/>
      <c r="B6" s="91" t="s">
        <v>2</v>
      </c>
      <c r="C6" s="92" t="s">
        <v>44</v>
      </c>
      <c r="D6" s="92"/>
      <c r="E6" s="2"/>
      <c r="F6" s="91" t="s">
        <v>3</v>
      </c>
      <c r="G6" s="91" t="s">
        <v>78</v>
      </c>
      <c r="H6" s="91" t="s">
        <v>43</v>
      </c>
      <c r="I6" s="90"/>
      <c r="J6" s="90"/>
      <c r="K6" s="90"/>
      <c r="L6" s="91" t="s">
        <v>7</v>
      </c>
      <c r="M6" s="91" t="s">
        <v>5</v>
      </c>
      <c r="N6" s="91" t="s">
        <v>52</v>
      </c>
      <c r="O6" s="91"/>
      <c r="P6" s="21" t="s">
        <v>39</v>
      </c>
      <c r="Q6" s="21"/>
      <c r="R6" s="91" t="s">
        <v>38</v>
      </c>
      <c r="S6" s="90"/>
      <c r="T6" s="91" t="s">
        <v>43</v>
      </c>
      <c r="U6" s="90"/>
      <c r="V6" s="91"/>
      <c r="W6" s="90"/>
      <c r="X6" s="91" t="s">
        <v>0</v>
      </c>
    </row>
    <row r="7" spans="1:24" x14ac:dyDescent="0.25">
      <c r="A7" s="92" t="s">
        <v>2</v>
      </c>
      <c r="B7" s="92" t="s">
        <v>6</v>
      </c>
      <c r="C7" s="91" t="s">
        <v>64</v>
      </c>
      <c r="D7" s="91"/>
      <c r="E7" s="2"/>
      <c r="F7" s="91" t="s">
        <v>32</v>
      </c>
      <c r="G7" s="91" t="s">
        <v>77</v>
      </c>
      <c r="H7" s="21" t="s">
        <v>59</v>
      </c>
      <c r="I7" s="21" t="s">
        <v>60</v>
      </c>
      <c r="J7" s="21"/>
      <c r="K7" s="91"/>
      <c r="L7" s="91" t="s">
        <v>61</v>
      </c>
      <c r="M7" s="91" t="s">
        <v>62</v>
      </c>
      <c r="N7" s="91" t="s">
        <v>8</v>
      </c>
      <c r="O7" s="91"/>
      <c r="P7" s="91" t="s">
        <v>55</v>
      </c>
      <c r="Q7" s="91"/>
      <c r="R7" s="91" t="s">
        <v>65</v>
      </c>
      <c r="S7" s="90"/>
      <c r="T7" s="91" t="s">
        <v>59</v>
      </c>
      <c r="U7" s="21" t="s">
        <v>60</v>
      </c>
      <c r="V7" s="91"/>
      <c r="W7" s="90"/>
      <c r="X7" s="21" t="s">
        <v>48</v>
      </c>
    </row>
    <row r="8" spans="1:24" ht="18" thickBot="1" x14ac:dyDescent="0.3">
      <c r="A8" s="34" t="s">
        <v>9</v>
      </c>
      <c r="B8" s="34" t="s">
        <v>10</v>
      </c>
      <c r="C8" s="34" t="s">
        <v>45</v>
      </c>
      <c r="D8" s="34"/>
      <c r="E8" s="34" t="s">
        <v>69</v>
      </c>
      <c r="F8" s="34" t="s">
        <v>11</v>
      </c>
      <c r="G8" s="34" t="s">
        <v>71</v>
      </c>
      <c r="H8" s="34" t="s">
        <v>72</v>
      </c>
      <c r="I8" s="5" t="s">
        <v>73</v>
      </c>
      <c r="J8" s="91"/>
      <c r="K8" s="34" t="s">
        <v>72</v>
      </c>
      <c r="L8" s="5" t="s">
        <v>47</v>
      </c>
      <c r="M8" s="5" t="s">
        <v>12</v>
      </c>
      <c r="N8" s="5" t="s">
        <v>12</v>
      </c>
      <c r="O8" s="34"/>
      <c r="P8" s="34" t="s">
        <v>74</v>
      </c>
      <c r="Q8" s="90"/>
      <c r="R8" s="34" t="s">
        <v>74</v>
      </c>
      <c r="S8" s="90"/>
      <c r="T8" s="34" t="s">
        <v>72</v>
      </c>
      <c r="U8" s="5" t="s">
        <v>73</v>
      </c>
      <c r="V8" s="91"/>
      <c r="W8" s="34" t="s">
        <v>72</v>
      </c>
      <c r="X8" s="5" t="s">
        <v>42</v>
      </c>
    </row>
    <row r="9" spans="1:24" x14ac:dyDescent="0.25">
      <c r="A9" s="4"/>
      <c r="B9" s="4"/>
      <c r="C9" s="4"/>
      <c r="D9" s="4"/>
      <c r="E9" s="32"/>
      <c r="F9" s="32"/>
      <c r="G9" s="32"/>
      <c r="H9" s="32"/>
      <c r="I9" s="4"/>
      <c r="J9" s="4"/>
      <c r="K9" s="32"/>
      <c r="L9" s="32"/>
      <c r="M9" s="32"/>
      <c r="N9" s="32"/>
      <c r="O9" s="32"/>
      <c r="P9" s="32"/>
      <c r="Q9" s="32"/>
      <c r="R9" s="32"/>
      <c r="S9" s="4"/>
      <c r="T9" s="32"/>
      <c r="U9" s="4"/>
      <c r="V9" s="32"/>
      <c r="W9" s="35"/>
      <c r="X9" s="32"/>
    </row>
    <row r="10" spans="1:24" x14ac:dyDescent="0.25">
      <c r="A10" s="4"/>
      <c r="B10" s="4"/>
      <c r="C10" s="10">
        <v>314600</v>
      </c>
      <c r="D10" s="11"/>
      <c r="E10" s="22" t="s">
        <v>14</v>
      </c>
      <c r="F10" s="32">
        <v>732.3</v>
      </c>
      <c r="G10" s="6">
        <v>91.489361702127653</v>
      </c>
      <c r="H10" s="69">
        <v>11172981.636363637</v>
      </c>
      <c r="I10" s="37" t="s">
        <v>46</v>
      </c>
      <c r="J10" s="6"/>
      <c r="K10" s="4"/>
      <c r="L10" s="4"/>
      <c r="M10" s="4"/>
      <c r="N10" s="4"/>
      <c r="O10" s="4"/>
      <c r="P10" s="4"/>
      <c r="Q10" s="4"/>
      <c r="R10" s="4"/>
      <c r="S10" s="4"/>
      <c r="T10" s="6"/>
      <c r="U10" s="6"/>
      <c r="V10" s="6"/>
      <c r="W10" s="4"/>
      <c r="X10" s="4"/>
    </row>
    <row r="11" spans="1:24" x14ac:dyDescent="0.25">
      <c r="A11" s="4"/>
      <c r="B11" s="4"/>
      <c r="C11" s="11"/>
      <c r="D11" s="11"/>
      <c r="E11" s="57"/>
      <c r="F11" s="4"/>
      <c r="G11" s="6"/>
      <c r="H11" s="35"/>
      <c r="I11" s="4"/>
      <c r="J11" s="6"/>
      <c r="K11" s="4"/>
      <c r="L11" s="4"/>
      <c r="M11" s="4"/>
      <c r="N11" s="4"/>
      <c r="O11" s="4"/>
      <c r="P11" s="4"/>
      <c r="Q11" s="4"/>
      <c r="R11" s="4"/>
      <c r="S11" s="4"/>
      <c r="T11" s="6"/>
      <c r="U11" s="6"/>
      <c r="V11" s="6"/>
      <c r="W11" s="4"/>
      <c r="X11" s="4"/>
    </row>
    <row r="12" spans="1:24" x14ac:dyDescent="0.25">
      <c r="A12" s="4"/>
      <c r="B12" s="4"/>
      <c r="C12" s="10">
        <v>886</v>
      </c>
      <c r="D12" s="11"/>
      <c r="E12" s="9" t="s">
        <v>26</v>
      </c>
      <c r="F12" s="64">
        <v>731</v>
      </c>
      <c r="G12" s="6">
        <f>5/47*100</f>
        <v>10.638297872340425</v>
      </c>
      <c r="I12" s="4"/>
      <c r="J12" s="4"/>
      <c r="K12" s="8">
        <v>1160101</v>
      </c>
      <c r="L12" s="11"/>
      <c r="M12" s="11"/>
      <c r="N12" s="11"/>
      <c r="O12" s="11"/>
      <c r="P12" s="11"/>
      <c r="Q12" s="11"/>
      <c r="R12" s="11"/>
      <c r="S12" s="4"/>
      <c r="T12" s="6"/>
      <c r="U12" s="4"/>
      <c r="V12" s="6"/>
      <c r="W12" s="4"/>
      <c r="X12" s="4"/>
    </row>
    <row r="13" spans="1:24" x14ac:dyDescent="0.25">
      <c r="A13" s="4"/>
      <c r="C13" s="10">
        <v>900</v>
      </c>
      <c r="D13" s="11"/>
      <c r="E13" s="12" t="s">
        <v>84</v>
      </c>
      <c r="F13" s="64">
        <v>670.1</v>
      </c>
      <c r="G13" s="25">
        <f>2/47*100</f>
        <v>4.2553191489361701</v>
      </c>
      <c r="I13" s="4"/>
      <c r="J13" s="4"/>
      <c r="K13" s="8">
        <v>879926</v>
      </c>
      <c r="L13" s="8"/>
      <c r="M13" s="8"/>
      <c r="N13" s="8"/>
      <c r="O13" s="8"/>
      <c r="P13" s="8"/>
      <c r="Q13" s="8"/>
      <c r="R13" s="8"/>
      <c r="S13" s="4"/>
      <c r="T13" s="6"/>
      <c r="U13" s="4"/>
      <c r="V13" s="6"/>
      <c r="W13" s="4"/>
      <c r="X13" s="4"/>
    </row>
    <row r="14" spans="1:24" x14ac:dyDescent="0.25">
      <c r="A14" s="4"/>
      <c r="B14" s="4"/>
      <c r="C14" s="10">
        <v>3526</v>
      </c>
      <c r="D14" s="11"/>
      <c r="E14" s="12" t="s">
        <v>85</v>
      </c>
      <c r="F14" s="64">
        <v>669.2</v>
      </c>
      <c r="G14" s="25">
        <f>13/47*100</f>
        <v>27.659574468085108</v>
      </c>
      <c r="I14" s="4"/>
      <c r="J14" s="4"/>
      <c r="K14" s="11">
        <v>1910283.5961538462</v>
      </c>
      <c r="L14" s="8"/>
      <c r="M14" s="8"/>
      <c r="O14" s="8"/>
      <c r="P14" s="8"/>
      <c r="Q14" s="8"/>
      <c r="R14" s="8"/>
      <c r="S14" s="4"/>
      <c r="T14" s="6"/>
      <c r="U14" s="4"/>
      <c r="V14" s="6"/>
      <c r="W14" s="4"/>
      <c r="X14" s="4"/>
    </row>
    <row r="15" spans="1:24" ht="15.75" x14ac:dyDescent="0.25">
      <c r="A15" s="101">
        <v>2</v>
      </c>
      <c r="B15" s="19">
        <v>116.4</v>
      </c>
      <c r="C15" s="10">
        <v>407</v>
      </c>
      <c r="D15" s="11"/>
      <c r="E15" s="12" t="s">
        <v>33</v>
      </c>
      <c r="F15" s="64">
        <v>664</v>
      </c>
      <c r="G15" s="25">
        <v>0</v>
      </c>
      <c r="I15" s="4"/>
      <c r="J15" s="4"/>
      <c r="K15" s="11">
        <v>722956</v>
      </c>
      <c r="L15" s="8"/>
      <c r="M15" s="8"/>
      <c r="N15" s="8"/>
      <c r="O15" s="8"/>
      <c r="P15" s="8"/>
      <c r="Q15" s="8"/>
      <c r="R15" s="8"/>
      <c r="S15" s="4"/>
      <c r="T15" s="6"/>
      <c r="U15" s="4"/>
      <c r="V15" s="6"/>
      <c r="W15" s="4"/>
      <c r="X15" s="4"/>
    </row>
    <row r="16" spans="1:24" x14ac:dyDescent="0.25">
      <c r="A16" s="4"/>
      <c r="B16" s="4"/>
      <c r="C16" s="10">
        <v>871</v>
      </c>
      <c r="D16" s="11"/>
      <c r="E16" s="9" t="s">
        <v>15</v>
      </c>
      <c r="F16" s="64">
        <v>635.20000000000005</v>
      </c>
      <c r="G16" s="6">
        <f>17/47*100</f>
        <v>36.170212765957451</v>
      </c>
      <c r="I16" s="4"/>
      <c r="J16" s="4"/>
      <c r="K16" s="8">
        <v>1096846.1605882351</v>
      </c>
      <c r="L16" s="30"/>
      <c r="M16" s="27"/>
      <c r="N16" s="51"/>
      <c r="O16" s="8"/>
      <c r="P16" s="8"/>
      <c r="Q16" s="8"/>
      <c r="R16" s="8"/>
      <c r="S16" s="4"/>
      <c r="T16" s="6"/>
      <c r="U16" s="4"/>
      <c r="V16" s="6"/>
      <c r="W16" s="4"/>
      <c r="X16" s="4"/>
    </row>
    <row r="17" spans="1:24" x14ac:dyDescent="0.25">
      <c r="A17" s="4"/>
      <c r="B17" s="4"/>
      <c r="C17" s="10">
        <f>C22-C10-C12-C14-C13-C15-C16</f>
        <v>1610</v>
      </c>
      <c r="D17" s="11"/>
      <c r="E17" s="20" t="s">
        <v>57</v>
      </c>
      <c r="F17" s="37" t="s">
        <v>46</v>
      </c>
      <c r="G17" s="6">
        <v>0</v>
      </c>
      <c r="H17" s="4"/>
      <c r="I17" s="4"/>
      <c r="J17" s="4"/>
      <c r="K17" s="83" t="s">
        <v>46</v>
      </c>
      <c r="L17" s="30"/>
      <c r="M17" s="27"/>
      <c r="N17" s="45"/>
      <c r="O17" s="8"/>
      <c r="P17" s="8"/>
      <c r="Q17" s="8"/>
      <c r="R17" s="8"/>
      <c r="S17" s="4"/>
      <c r="T17" s="6"/>
      <c r="U17" s="4"/>
      <c r="V17" s="6"/>
      <c r="W17" s="4"/>
      <c r="X17" s="4"/>
    </row>
    <row r="18" spans="1:24" x14ac:dyDescent="0.25">
      <c r="A18" s="4"/>
      <c r="B18" s="4"/>
      <c r="C18" s="11">
        <f>SUM(C12:C17)</f>
        <v>8200</v>
      </c>
      <c r="D18" s="11"/>
      <c r="E18" s="9"/>
      <c r="F18" s="4"/>
      <c r="G18" s="6"/>
      <c r="H18" s="4"/>
      <c r="I18" s="4"/>
      <c r="J18" s="4"/>
      <c r="K18" s="8"/>
      <c r="L18" s="11">
        <f>SUM(K12:K16)</f>
        <v>5770112.7567420807</v>
      </c>
      <c r="M18" s="27">
        <f>L18/T24*100</f>
        <v>30.556262016999618</v>
      </c>
      <c r="N18" s="45">
        <v>36</v>
      </c>
      <c r="O18" s="8"/>
      <c r="P18" s="8"/>
      <c r="Q18" s="8"/>
      <c r="R18" s="8"/>
      <c r="S18" s="4"/>
      <c r="T18" s="6"/>
      <c r="U18" s="4"/>
      <c r="V18" s="6"/>
      <c r="W18" s="4"/>
      <c r="X18" s="4"/>
    </row>
    <row r="19" spans="1:24" x14ac:dyDescent="0.25">
      <c r="A19" s="4"/>
      <c r="B19" s="4"/>
      <c r="C19" s="11"/>
      <c r="D19" s="11"/>
      <c r="E19" s="58" t="s">
        <v>1</v>
      </c>
      <c r="F19" s="4"/>
      <c r="G19" s="6"/>
      <c r="H19" s="4"/>
      <c r="I19" s="4"/>
      <c r="J19" s="4"/>
      <c r="K19" s="8"/>
      <c r="L19" s="30"/>
      <c r="M19" s="27"/>
      <c r="N19" s="45"/>
      <c r="O19" s="8"/>
      <c r="P19" s="8">
        <v>197096</v>
      </c>
      <c r="Q19" s="8"/>
      <c r="R19" s="8"/>
      <c r="S19" s="4"/>
      <c r="T19" s="6"/>
      <c r="U19" s="4"/>
      <c r="V19" s="6"/>
      <c r="W19" s="4"/>
      <c r="X19" s="4"/>
    </row>
    <row r="20" spans="1:24" x14ac:dyDescent="0.25">
      <c r="A20" s="4"/>
      <c r="B20" s="4"/>
      <c r="C20" s="11"/>
      <c r="D20" s="11"/>
      <c r="E20" s="58" t="s">
        <v>49</v>
      </c>
      <c r="F20" s="4"/>
      <c r="G20" s="6"/>
      <c r="H20" s="4"/>
      <c r="I20" s="4"/>
      <c r="J20" s="4"/>
      <c r="K20" s="8"/>
      <c r="L20" s="30"/>
      <c r="N20" s="45"/>
      <c r="O20" s="8"/>
      <c r="P20" s="8"/>
      <c r="Q20" s="8"/>
      <c r="R20" s="8">
        <v>0</v>
      </c>
      <c r="S20" s="4"/>
      <c r="T20" s="6"/>
      <c r="U20" s="4"/>
      <c r="V20" s="6"/>
      <c r="W20" s="4"/>
      <c r="X20" s="4"/>
    </row>
    <row r="21" spans="1:24" x14ac:dyDescent="0.25">
      <c r="A21" s="4"/>
      <c r="B21" s="4"/>
      <c r="C21" s="11"/>
      <c r="D21" s="11"/>
      <c r="E21" s="58"/>
      <c r="F21" s="4"/>
      <c r="G21" s="6"/>
      <c r="H21" s="4"/>
      <c r="I21" s="4"/>
      <c r="J21" s="4"/>
      <c r="K21" s="8"/>
      <c r="L21" s="30"/>
      <c r="M21" s="27"/>
      <c r="N21" s="45"/>
      <c r="O21" s="8"/>
      <c r="P21" s="8"/>
      <c r="Q21" s="8"/>
      <c r="R21" s="8"/>
      <c r="S21" s="4"/>
      <c r="T21" s="6"/>
      <c r="U21" s="4"/>
      <c r="V21" s="6"/>
      <c r="W21" s="4"/>
      <c r="X21" s="4"/>
    </row>
    <row r="22" spans="1:24" x14ac:dyDescent="0.25">
      <c r="A22" s="32"/>
      <c r="B22" s="32"/>
      <c r="C22" s="10">
        <v>322800</v>
      </c>
      <c r="D22" s="24"/>
      <c r="E22" s="14" t="s">
        <v>16</v>
      </c>
      <c r="F22" s="33">
        <v>615.9</v>
      </c>
      <c r="G22" s="13">
        <f>1*100</f>
        <v>100</v>
      </c>
      <c r="H22" s="33"/>
      <c r="I22" s="33"/>
      <c r="J22" s="33"/>
      <c r="K22" s="16"/>
      <c r="L22" s="33"/>
      <c r="M22" s="33"/>
      <c r="N22" s="33"/>
      <c r="O22" s="46"/>
      <c r="P22" s="47"/>
      <c r="Q22" s="47"/>
      <c r="R22" s="47"/>
      <c r="S22" s="33"/>
      <c r="T22" s="68">
        <v>18883568.787085101</v>
      </c>
      <c r="U22" s="44" t="s">
        <v>46</v>
      </c>
      <c r="V22" s="27"/>
      <c r="W22" s="4"/>
      <c r="X22" s="4"/>
    </row>
    <row r="23" spans="1:24" x14ac:dyDescent="0.25">
      <c r="A23" s="32"/>
      <c r="B23" s="32"/>
      <c r="C23" s="24"/>
      <c r="D23" s="24"/>
      <c r="E23" s="61"/>
      <c r="F23" s="32"/>
      <c r="G23" s="27"/>
      <c r="H23" s="32"/>
      <c r="I23" s="32"/>
      <c r="J23" s="32"/>
      <c r="K23" s="29"/>
      <c r="L23" s="32"/>
      <c r="M23" s="32"/>
      <c r="N23" s="32"/>
      <c r="O23" s="45"/>
      <c r="P23" s="49"/>
      <c r="Q23" s="49"/>
      <c r="R23" s="49"/>
      <c r="S23" s="32"/>
      <c r="T23" s="50"/>
      <c r="U23" s="38"/>
      <c r="V23" s="27"/>
      <c r="W23" s="24"/>
      <c r="X23" s="27"/>
    </row>
    <row r="24" spans="1:24" x14ac:dyDescent="0.25">
      <c r="A24" s="32"/>
      <c r="B24" s="32"/>
      <c r="C24" s="32"/>
      <c r="D24" s="32"/>
      <c r="E24" s="62" t="s">
        <v>56</v>
      </c>
      <c r="F24" s="32"/>
      <c r="G24" s="27"/>
      <c r="H24" s="50">
        <v>11172981.636363637</v>
      </c>
      <c r="I24" s="4"/>
      <c r="J24" s="4"/>
      <c r="K24" s="4"/>
      <c r="L24" s="51">
        <f>SUM(L18:L23)</f>
        <v>5770112.7567420807</v>
      </c>
      <c r="M24" s="4"/>
      <c r="N24" s="4"/>
      <c r="O24" s="4"/>
      <c r="P24" s="70">
        <v>197096</v>
      </c>
      <c r="Q24" s="4"/>
      <c r="R24" s="4"/>
      <c r="S24" s="4"/>
      <c r="T24" s="52">
        <v>18883568.787085101</v>
      </c>
      <c r="U24" s="4"/>
      <c r="V24" s="27"/>
      <c r="W24" s="4"/>
      <c r="X24" s="4"/>
    </row>
    <row r="25" spans="1:24" x14ac:dyDescent="0.25">
      <c r="A25" s="4"/>
      <c r="B25" s="4"/>
      <c r="C25" s="4"/>
      <c r="D25" s="4"/>
      <c r="E25" s="5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thickBot="1" x14ac:dyDescent="0.3">
      <c r="A26" s="34"/>
      <c r="B26" s="34"/>
      <c r="C26" s="34"/>
      <c r="D26" s="34"/>
      <c r="E26" s="63" t="s">
        <v>70</v>
      </c>
      <c r="F26" s="34"/>
      <c r="G26" s="34"/>
      <c r="H26" s="34"/>
      <c r="I26" s="34"/>
      <c r="J26" s="42"/>
      <c r="K26" s="41"/>
      <c r="L26" s="34"/>
      <c r="M26" s="26"/>
      <c r="N26" s="53"/>
      <c r="O26" s="53"/>
      <c r="P26" s="54"/>
      <c r="Q26" s="55"/>
      <c r="R26" s="54"/>
      <c r="S26" s="34"/>
      <c r="T26" s="34"/>
      <c r="U26" s="34"/>
      <c r="V26" s="34"/>
      <c r="W26" s="56">
        <f>H24+L24+P24-T24</f>
        <v>-1743378.3939793855</v>
      </c>
      <c r="X26" s="26">
        <f>W26/T24*100</f>
        <v>-9.232250607055386</v>
      </c>
    </row>
    <row r="30" spans="1:24" x14ac:dyDescent="0.25">
      <c r="F30" s="32"/>
      <c r="G30" s="2"/>
      <c r="H30" s="2"/>
      <c r="I30" s="2"/>
      <c r="J30" s="2"/>
      <c r="K30" s="2"/>
      <c r="L30" s="2"/>
    </row>
    <row r="31" spans="1:24" x14ac:dyDescent="0.25">
      <c r="F31" s="65"/>
      <c r="G31" s="2"/>
      <c r="H31" s="2"/>
      <c r="I31" s="2"/>
      <c r="J31" s="66"/>
      <c r="K31" s="66"/>
      <c r="L31" s="2"/>
    </row>
    <row r="32" spans="1:24" x14ac:dyDescent="0.25">
      <c r="F32" s="32"/>
      <c r="G32" s="2"/>
      <c r="H32" s="2"/>
      <c r="I32" s="2"/>
      <c r="J32" s="66"/>
      <c r="K32" s="66"/>
      <c r="L32" s="2"/>
    </row>
    <row r="33" spans="3:12" x14ac:dyDescent="0.25">
      <c r="F33" s="32"/>
      <c r="G33" s="2"/>
      <c r="H33" s="67"/>
      <c r="I33" s="2"/>
      <c r="J33" s="66"/>
      <c r="K33" s="66"/>
      <c r="L33" s="2"/>
    </row>
    <row r="34" spans="3:12" x14ac:dyDescent="0.25">
      <c r="F34" s="32"/>
      <c r="G34" s="2"/>
      <c r="H34" s="2"/>
      <c r="I34" s="2"/>
      <c r="J34" s="2"/>
      <c r="K34" s="2"/>
      <c r="L34" s="2"/>
    </row>
    <row r="35" spans="3:12" x14ac:dyDescent="0.25">
      <c r="F35" s="32"/>
      <c r="G35" s="2"/>
      <c r="H35" s="28"/>
      <c r="I35" s="22"/>
      <c r="J35" s="2"/>
      <c r="K35" s="2"/>
      <c r="L35" s="2"/>
    </row>
    <row r="36" spans="3:12" x14ac:dyDescent="0.25">
      <c r="F36" s="2"/>
      <c r="G36" s="2"/>
      <c r="H36" s="2"/>
      <c r="I36" s="2"/>
      <c r="J36" s="2"/>
      <c r="K36" s="2"/>
      <c r="L36" s="2"/>
    </row>
    <row r="38" spans="3:12" x14ac:dyDescent="0.25">
      <c r="C38" s="95"/>
    </row>
    <row r="39" spans="3:12" x14ac:dyDescent="0.25">
      <c r="C39" s="95"/>
    </row>
    <row r="56" spans="3:3" x14ac:dyDescent="0.25">
      <c r="C56" s="94"/>
    </row>
    <row r="57" spans="3:3" x14ac:dyDescent="0.25">
      <c r="C57" s="94"/>
    </row>
  </sheetData>
  <mergeCells count="6">
    <mergeCell ref="K4:N4"/>
    <mergeCell ref="W2:X2"/>
    <mergeCell ref="H3:I3"/>
    <mergeCell ref="K3:P3"/>
    <mergeCell ref="T3:U3"/>
    <mergeCell ref="W3:X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workbookViewId="0"/>
  </sheetViews>
  <sheetFormatPr defaultRowHeight="15" x14ac:dyDescent="0.25"/>
  <cols>
    <col min="1" max="1" width="8" bestFit="1" customWidth="1"/>
    <col min="2" max="2" width="8" customWidth="1"/>
    <col min="3" max="3" width="9.140625" bestFit="1" customWidth="1"/>
    <col min="4" max="4" width="3.85546875" customWidth="1"/>
    <col min="5" max="5" width="32.5703125" customWidth="1"/>
    <col min="6" max="6" width="8.5703125" bestFit="1" customWidth="1"/>
    <col min="7" max="7" width="28" customWidth="1"/>
    <col min="8" max="8" width="14.85546875" customWidth="1"/>
    <col min="9" max="9" width="12.28515625" customWidth="1"/>
    <col min="10" max="10" width="2.7109375" customWidth="1"/>
    <col min="11" max="11" width="12.85546875" customWidth="1"/>
    <col min="12" max="12" width="16.7109375" bestFit="1" customWidth="1"/>
    <col min="13" max="13" width="15" customWidth="1"/>
    <col min="14" max="14" width="22" customWidth="1"/>
    <col min="15" max="15" width="3.140625" customWidth="1"/>
    <col min="16" max="16" width="17.85546875" customWidth="1"/>
    <col min="17" max="17" width="3.28515625" customWidth="1"/>
    <col min="18" max="18" width="18.28515625" customWidth="1"/>
    <col min="19" max="19" width="3.140625" customWidth="1"/>
    <col min="20" max="20" width="14.28515625" customWidth="1"/>
    <col min="21" max="21" width="12.85546875" customWidth="1"/>
    <col min="22" max="22" width="3.140625" customWidth="1"/>
    <col min="23" max="23" width="15.5703125" customWidth="1"/>
    <col min="24" max="24" width="13.28515625" customWidth="1"/>
  </cols>
  <sheetData>
    <row r="1" spans="1:24" x14ac:dyDescent="0.25">
      <c r="A1" s="90" t="s">
        <v>95</v>
      </c>
    </row>
    <row r="2" spans="1:24" ht="17.25" x14ac:dyDescent="0.25">
      <c r="A2" s="90" t="s">
        <v>68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103" t="s">
        <v>53</v>
      </c>
      <c r="X2" s="103"/>
    </row>
    <row r="3" spans="1:24" ht="15.75" thickBot="1" x14ac:dyDescent="0.3">
      <c r="A3" s="90"/>
      <c r="B3" s="90"/>
      <c r="C3" s="90"/>
      <c r="D3" s="90"/>
      <c r="E3" s="90"/>
      <c r="F3" s="90"/>
      <c r="G3" s="90"/>
      <c r="H3" s="102" t="s">
        <v>35</v>
      </c>
      <c r="I3" s="102"/>
      <c r="J3" s="90"/>
      <c r="K3" s="102" t="s">
        <v>34</v>
      </c>
      <c r="L3" s="102"/>
      <c r="M3" s="102"/>
      <c r="N3" s="102"/>
      <c r="O3" s="102"/>
      <c r="P3" s="102"/>
      <c r="Q3" s="90"/>
      <c r="R3" s="100" t="s">
        <v>37</v>
      </c>
      <c r="S3" s="90"/>
      <c r="T3" s="102" t="s">
        <v>40</v>
      </c>
      <c r="U3" s="102"/>
      <c r="V3" s="90"/>
      <c r="W3" s="102" t="s">
        <v>54</v>
      </c>
      <c r="X3" s="102"/>
    </row>
    <row r="4" spans="1:24" x14ac:dyDescent="0.25">
      <c r="A4" s="2"/>
      <c r="B4" s="2"/>
      <c r="C4" s="2"/>
      <c r="D4" s="90"/>
      <c r="E4" s="90"/>
      <c r="F4" s="90"/>
      <c r="G4" s="90"/>
      <c r="H4" s="90"/>
      <c r="I4" s="90"/>
      <c r="J4" s="91"/>
      <c r="K4" s="104" t="s">
        <v>41</v>
      </c>
      <c r="L4" s="104"/>
      <c r="M4" s="105"/>
      <c r="N4" s="105"/>
      <c r="O4" s="39"/>
      <c r="P4" s="1"/>
      <c r="Q4" s="90"/>
      <c r="R4" s="90"/>
      <c r="S4" s="90"/>
      <c r="T4" s="90"/>
      <c r="U4" s="90"/>
      <c r="V4" s="90"/>
      <c r="W4" s="2"/>
      <c r="X4" s="2"/>
    </row>
    <row r="5" spans="1:24" x14ac:dyDescent="0.25">
      <c r="A5" s="2"/>
      <c r="B5" s="2"/>
      <c r="C5" s="2"/>
      <c r="D5" s="2"/>
      <c r="E5" s="2"/>
      <c r="F5" s="2"/>
      <c r="G5" s="91" t="s">
        <v>0</v>
      </c>
      <c r="H5" s="92" t="s">
        <v>76</v>
      </c>
      <c r="I5" s="90"/>
      <c r="J5" s="91"/>
      <c r="K5" s="90"/>
      <c r="L5" s="92" t="s">
        <v>4</v>
      </c>
      <c r="M5" s="90"/>
      <c r="N5" s="91" t="s">
        <v>51</v>
      </c>
      <c r="O5" s="2"/>
      <c r="P5" s="91" t="s">
        <v>36</v>
      </c>
      <c r="Q5" s="91"/>
      <c r="R5" s="3"/>
      <c r="S5" s="90"/>
      <c r="T5" s="92" t="s">
        <v>75</v>
      </c>
      <c r="U5" s="91"/>
      <c r="V5" s="91"/>
      <c r="W5" s="90"/>
      <c r="X5" s="90"/>
    </row>
    <row r="6" spans="1:24" x14ac:dyDescent="0.25">
      <c r="A6" s="2"/>
      <c r="B6" s="91" t="s">
        <v>2</v>
      </c>
      <c r="C6" s="92" t="s">
        <v>44</v>
      </c>
      <c r="D6" s="92"/>
      <c r="E6" s="2"/>
      <c r="F6" s="91" t="s">
        <v>3</v>
      </c>
      <c r="G6" s="91" t="s">
        <v>78</v>
      </c>
      <c r="H6" s="91" t="s">
        <v>43</v>
      </c>
      <c r="I6" s="90"/>
      <c r="J6" s="90"/>
      <c r="K6" s="90"/>
      <c r="L6" s="91" t="s">
        <v>7</v>
      </c>
      <c r="M6" s="91" t="s">
        <v>5</v>
      </c>
      <c r="N6" s="91" t="s">
        <v>52</v>
      </c>
      <c r="O6" s="91"/>
      <c r="P6" s="21" t="s">
        <v>39</v>
      </c>
      <c r="Q6" s="21"/>
      <c r="R6" s="91" t="s">
        <v>38</v>
      </c>
      <c r="S6" s="90"/>
      <c r="T6" s="91" t="s">
        <v>43</v>
      </c>
      <c r="U6" s="90"/>
      <c r="V6" s="91"/>
      <c r="W6" s="90"/>
      <c r="X6" s="91" t="s">
        <v>0</v>
      </c>
    </row>
    <row r="7" spans="1:24" x14ac:dyDescent="0.25">
      <c r="A7" s="92" t="s">
        <v>2</v>
      </c>
      <c r="B7" s="92" t="s">
        <v>6</v>
      </c>
      <c r="C7" s="91" t="s">
        <v>64</v>
      </c>
      <c r="D7" s="91"/>
      <c r="E7" s="2"/>
      <c r="F7" s="91" t="s">
        <v>32</v>
      </c>
      <c r="G7" s="91" t="s">
        <v>77</v>
      </c>
      <c r="H7" s="21" t="s">
        <v>59</v>
      </c>
      <c r="I7" s="21" t="s">
        <v>60</v>
      </c>
      <c r="J7" s="21"/>
      <c r="K7" s="91"/>
      <c r="L7" s="91" t="s">
        <v>61</v>
      </c>
      <c r="M7" s="91" t="s">
        <v>62</v>
      </c>
      <c r="N7" s="91" t="s">
        <v>8</v>
      </c>
      <c r="O7" s="91"/>
      <c r="P7" s="91" t="s">
        <v>55</v>
      </c>
      <c r="Q7" s="91"/>
      <c r="R7" s="91" t="s">
        <v>65</v>
      </c>
      <c r="S7" s="90"/>
      <c r="T7" s="91" t="s">
        <v>59</v>
      </c>
      <c r="U7" s="21" t="s">
        <v>60</v>
      </c>
      <c r="V7" s="91"/>
      <c r="W7" s="90"/>
      <c r="X7" s="21" t="s">
        <v>48</v>
      </c>
    </row>
    <row r="8" spans="1:24" ht="18" thickBot="1" x14ac:dyDescent="0.3">
      <c r="A8" s="34" t="s">
        <v>9</v>
      </c>
      <c r="B8" s="34" t="s">
        <v>10</v>
      </c>
      <c r="C8" s="34" t="s">
        <v>45</v>
      </c>
      <c r="D8" s="34"/>
      <c r="E8" s="34" t="s">
        <v>69</v>
      </c>
      <c r="F8" s="34" t="s">
        <v>11</v>
      </c>
      <c r="G8" s="34" t="s">
        <v>71</v>
      </c>
      <c r="H8" s="34" t="s">
        <v>72</v>
      </c>
      <c r="I8" s="5" t="s">
        <v>73</v>
      </c>
      <c r="J8" s="91"/>
      <c r="K8" s="34" t="s">
        <v>72</v>
      </c>
      <c r="L8" s="5" t="s">
        <v>47</v>
      </c>
      <c r="M8" s="5" t="s">
        <v>12</v>
      </c>
      <c r="N8" s="5" t="s">
        <v>12</v>
      </c>
      <c r="O8" s="34"/>
      <c r="P8" s="34" t="s">
        <v>74</v>
      </c>
      <c r="Q8" s="90"/>
      <c r="R8" s="34" t="s">
        <v>74</v>
      </c>
      <c r="S8" s="90"/>
      <c r="T8" s="34" t="s">
        <v>72</v>
      </c>
      <c r="U8" s="5" t="s">
        <v>73</v>
      </c>
      <c r="V8" s="91"/>
      <c r="W8" s="34" t="s">
        <v>72</v>
      </c>
      <c r="X8" s="5" t="s">
        <v>42</v>
      </c>
    </row>
    <row r="9" spans="1:24" x14ac:dyDescent="0.25">
      <c r="A9" s="4"/>
      <c r="B9" s="4"/>
      <c r="C9" s="4"/>
      <c r="D9" s="4"/>
      <c r="E9" s="32"/>
      <c r="F9" s="32"/>
      <c r="G9" s="32"/>
      <c r="H9" s="32"/>
      <c r="I9" s="4"/>
      <c r="J9" s="4"/>
      <c r="K9" s="32"/>
      <c r="L9" s="32"/>
      <c r="M9" s="32"/>
      <c r="N9" s="32"/>
      <c r="O9" s="32"/>
      <c r="P9" s="32"/>
      <c r="Q9" s="32"/>
      <c r="R9" s="32"/>
      <c r="S9" s="4"/>
      <c r="T9" s="32"/>
      <c r="U9" s="4"/>
      <c r="V9" s="32"/>
      <c r="W9" s="35"/>
      <c r="X9" s="32"/>
    </row>
    <row r="10" spans="1:24" x14ac:dyDescent="0.25">
      <c r="A10" s="4"/>
      <c r="B10" s="4"/>
      <c r="C10" s="11">
        <v>322800</v>
      </c>
      <c r="D10" s="11"/>
      <c r="E10" s="22" t="s">
        <v>16</v>
      </c>
      <c r="F10" s="32">
        <v>615.9</v>
      </c>
      <c r="G10" s="27">
        <f>1*100</f>
        <v>100</v>
      </c>
      <c r="H10" s="69">
        <v>18883568.787085101</v>
      </c>
      <c r="I10" s="37" t="s">
        <v>46</v>
      </c>
      <c r="J10" s="6"/>
      <c r="K10" s="4"/>
      <c r="L10" s="4"/>
      <c r="M10" s="4"/>
      <c r="N10" s="4"/>
      <c r="O10" s="4"/>
      <c r="P10" s="4"/>
      <c r="Q10" s="4"/>
      <c r="R10" s="4"/>
      <c r="S10" s="4"/>
      <c r="T10" s="6"/>
      <c r="U10" s="6"/>
      <c r="V10" s="6"/>
      <c r="W10" s="4"/>
      <c r="X10" s="4"/>
    </row>
    <row r="11" spans="1:24" x14ac:dyDescent="0.25">
      <c r="A11" s="4"/>
      <c r="B11" s="4"/>
      <c r="C11" s="11"/>
      <c r="D11" s="11"/>
      <c r="E11" s="57"/>
      <c r="F11" s="4"/>
      <c r="G11" s="27"/>
      <c r="H11" s="35"/>
      <c r="I11" s="4"/>
      <c r="J11" s="6"/>
      <c r="K11" s="4"/>
      <c r="L11" s="4"/>
      <c r="M11" s="4"/>
      <c r="N11" s="4"/>
      <c r="O11" s="4"/>
      <c r="P11" s="4"/>
      <c r="Q11" s="4"/>
      <c r="R11" s="4"/>
      <c r="S11" s="4"/>
      <c r="T11" s="6"/>
      <c r="U11" s="6"/>
      <c r="V11" s="6"/>
      <c r="W11" s="4"/>
      <c r="X11" s="4"/>
    </row>
    <row r="12" spans="1:24" x14ac:dyDescent="0.25">
      <c r="A12" s="4"/>
      <c r="B12" s="4"/>
      <c r="C12" s="11">
        <v>85370</v>
      </c>
      <c r="D12" s="11"/>
      <c r="E12" s="9" t="s">
        <v>17</v>
      </c>
      <c r="F12" s="4">
        <v>595</v>
      </c>
      <c r="G12" s="27">
        <f>1*100</f>
        <v>100</v>
      </c>
      <c r="I12" s="4"/>
      <c r="J12" s="4"/>
      <c r="K12" s="10">
        <v>11132006.855319148</v>
      </c>
      <c r="L12" s="11"/>
      <c r="M12" s="11"/>
      <c r="N12" s="11"/>
      <c r="O12" s="11"/>
      <c r="P12" s="11"/>
      <c r="Q12" s="11"/>
      <c r="R12" s="11"/>
      <c r="S12" s="4"/>
      <c r="T12" s="6"/>
      <c r="U12" s="4"/>
      <c r="V12" s="6"/>
      <c r="W12" s="4"/>
      <c r="X12" s="4"/>
    </row>
    <row r="13" spans="1:24" ht="15.75" x14ac:dyDescent="0.25">
      <c r="A13" s="101">
        <v>3</v>
      </c>
      <c r="B13" s="36">
        <v>53.3</v>
      </c>
      <c r="C13" s="11">
        <f>C18-C10-C12</f>
        <v>1830</v>
      </c>
      <c r="D13" s="11"/>
      <c r="E13" s="20" t="s">
        <v>57</v>
      </c>
      <c r="F13" s="73" t="s">
        <v>46</v>
      </c>
      <c r="G13" s="74">
        <v>0</v>
      </c>
      <c r="I13" s="4"/>
      <c r="J13" s="4"/>
      <c r="K13" s="84" t="s">
        <v>46</v>
      </c>
      <c r="L13" s="8"/>
      <c r="M13" s="8"/>
      <c r="N13" s="8"/>
      <c r="O13" s="8"/>
      <c r="P13" s="8"/>
      <c r="Q13" s="8"/>
      <c r="R13" s="8"/>
      <c r="S13" s="4"/>
      <c r="T13" s="6"/>
      <c r="U13" s="4"/>
      <c r="V13" s="6"/>
      <c r="W13" s="4"/>
      <c r="X13" s="4"/>
    </row>
    <row r="14" spans="1:24" x14ac:dyDescent="0.25">
      <c r="A14" s="4"/>
      <c r="B14" s="4"/>
      <c r="C14" s="11">
        <f>SUM(C12:C13)</f>
        <v>87200</v>
      </c>
      <c r="D14" s="11"/>
      <c r="E14" s="9"/>
      <c r="F14" s="4"/>
      <c r="G14" s="6"/>
      <c r="H14" s="4"/>
      <c r="I14" s="4"/>
      <c r="J14" s="4"/>
      <c r="K14" s="8"/>
      <c r="L14" s="11">
        <f>SUM(K12:K13)</f>
        <v>11132006.855319148</v>
      </c>
      <c r="M14" s="27">
        <f>L14/T20*100</f>
        <v>36.300638650828859</v>
      </c>
      <c r="N14" s="45">
        <v>59.4</v>
      </c>
      <c r="O14" s="8"/>
      <c r="P14" s="8"/>
      <c r="Q14" s="8"/>
      <c r="R14" s="8"/>
      <c r="S14" s="4"/>
      <c r="T14" s="6"/>
      <c r="U14" s="4"/>
      <c r="V14" s="6"/>
      <c r="W14" s="4"/>
      <c r="X14" s="4"/>
    </row>
    <row r="15" spans="1:24" x14ac:dyDescent="0.25">
      <c r="A15" s="4"/>
      <c r="B15" s="4"/>
      <c r="C15" s="11"/>
      <c r="D15" s="11"/>
      <c r="E15" s="58" t="s">
        <v>1</v>
      </c>
      <c r="F15" s="4"/>
      <c r="G15" s="6"/>
      <c r="H15" s="4"/>
      <c r="I15" s="4"/>
      <c r="J15" s="4"/>
      <c r="K15" s="30"/>
      <c r="L15" s="30"/>
      <c r="M15" s="27"/>
      <c r="N15" s="45"/>
      <c r="O15" s="8"/>
      <c r="P15" s="8">
        <v>137206</v>
      </c>
      <c r="Q15" s="8"/>
      <c r="R15" s="8"/>
      <c r="S15" s="4"/>
      <c r="T15" s="6"/>
      <c r="U15" s="4"/>
      <c r="V15" s="6"/>
      <c r="W15" s="4"/>
      <c r="X15" s="4"/>
    </row>
    <row r="16" spans="1:24" x14ac:dyDescent="0.25">
      <c r="A16" s="4"/>
      <c r="B16" s="4"/>
      <c r="C16" s="11"/>
      <c r="D16" s="11"/>
      <c r="E16" s="58" t="s">
        <v>49</v>
      </c>
      <c r="F16" s="4"/>
      <c r="G16" s="6"/>
      <c r="H16" s="4"/>
      <c r="I16" s="4"/>
      <c r="J16" s="4"/>
      <c r="K16" s="51"/>
      <c r="L16" s="30"/>
      <c r="M16" s="27"/>
      <c r="O16" s="8"/>
      <c r="P16" s="8"/>
      <c r="Q16" s="8"/>
      <c r="R16" s="8">
        <v>0</v>
      </c>
      <c r="S16" s="4"/>
      <c r="T16" s="6"/>
      <c r="U16" s="4"/>
      <c r="V16" s="6"/>
      <c r="W16" s="4"/>
      <c r="X16" s="4"/>
    </row>
    <row r="17" spans="1:24" x14ac:dyDescent="0.25">
      <c r="A17" s="4"/>
      <c r="B17" s="4"/>
      <c r="C17" s="11"/>
      <c r="D17" s="11"/>
      <c r="E17" s="58"/>
      <c r="F17" s="4"/>
      <c r="G17" s="6"/>
      <c r="H17" s="4"/>
      <c r="I17" s="4"/>
      <c r="J17" s="4"/>
      <c r="K17" s="8"/>
      <c r="L17" s="30"/>
      <c r="M17" s="27"/>
      <c r="N17" s="45"/>
      <c r="O17" s="8"/>
      <c r="P17" s="8"/>
      <c r="Q17" s="8"/>
      <c r="R17" s="8"/>
      <c r="S17" s="4"/>
      <c r="T17" s="6"/>
      <c r="U17" s="4"/>
      <c r="V17" s="6"/>
      <c r="W17" s="4"/>
      <c r="X17" s="4"/>
    </row>
    <row r="18" spans="1:24" x14ac:dyDescent="0.25">
      <c r="A18" s="36"/>
      <c r="B18" s="36"/>
      <c r="C18" s="11">
        <v>410000</v>
      </c>
      <c r="D18" s="24"/>
      <c r="E18" s="14" t="s">
        <v>18</v>
      </c>
      <c r="F18" s="33">
        <v>562.6</v>
      </c>
      <c r="G18" s="13">
        <f>1*100</f>
        <v>100</v>
      </c>
      <c r="H18" s="33"/>
      <c r="I18" s="33"/>
      <c r="J18" s="33"/>
      <c r="K18" s="16"/>
      <c r="L18" s="33"/>
      <c r="M18" s="33"/>
      <c r="N18" s="33"/>
      <c r="O18" s="46"/>
      <c r="P18" s="47"/>
      <c r="Q18" s="47"/>
      <c r="R18" s="47"/>
      <c r="S18" s="33"/>
      <c r="T18" s="68">
        <v>30218334.021276597</v>
      </c>
      <c r="U18" s="87">
        <v>447812</v>
      </c>
      <c r="V18" s="27"/>
      <c r="W18" s="4"/>
      <c r="X18" s="4"/>
    </row>
    <row r="19" spans="1:24" x14ac:dyDescent="0.25">
      <c r="A19" s="32"/>
      <c r="B19" s="32"/>
      <c r="C19" s="24"/>
      <c r="D19" s="24"/>
      <c r="E19" s="61"/>
      <c r="F19" s="32"/>
      <c r="G19" s="27"/>
      <c r="H19" s="32"/>
      <c r="I19" s="32"/>
      <c r="J19" s="32"/>
      <c r="K19" s="29"/>
      <c r="L19" s="32"/>
      <c r="M19" s="32"/>
      <c r="N19" s="32"/>
      <c r="O19" s="45"/>
      <c r="P19" s="49"/>
      <c r="Q19" s="49"/>
      <c r="R19" s="49"/>
      <c r="S19" s="32"/>
      <c r="T19" s="50"/>
      <c r="U19" s="38"/>
      <c r="V19" s="27"/>
      <c r="W19" s="24"/>
      <c r="X19" s="27"/>
    </row>
    <row r="20" spans="1:24" x14ac:dyDescent="0.25">
      <c r="A20" s="32"/>
      <c r="B20" s="32"/>
      <c r="C20" s="32"/>
      <c r="D20" s="32"/>
      <c r="E20" s="62" t="s">
        <v>56</v>
      </c>
      <c r="F20" s="32"/>
      <c r="G20" s="27"/>
      <c r="H20" s="52">
        <f>SUM(H10:H19)</f>
        <v>18883568.787085101</v>
      </c>
      <c r="I20" s="4"/>
      <c r="J20" s="4"/>
      <c r="K20" s="4"/>
      <c r="L20" s="51">
        <f>SUM(L14:L19)</f>
        <v>11132006.855319148</v>
      </c>
      <c r="M20" s="4"/>
      <c r="N20" s="4"/>
      <c r="O20" s="4"/>
      <c r="P20" s="70">
        <f>SUM(P15:P19)</f>
        <v>137206</v>
      </c>
      <c r="Q20" s="4"/>
      <c r="R20" s="4"/>
      <c r="S20" s="4"/>
      <c r="T20" s="52">
        <f>SUM(T18:U18)</f>
        <v>30666146.021276597</v>
      </c>
      <c r="U20" s="4"/>
      <c r="V20" s="27"/>
      <c r="W20" s="4"/>
      <c r="X20" s="4"/>
    </row>
    <row r="21" spans="1:24" x14ac:dyDescent="0.25">
      <c r="A21" s="4"/>
      <c r="B21" s="4"/>
      <c r="C21" s="4"/>
      <c r="D21" s="4"/>
      <c r="E21" s="58"/>
      <c r="F21" s="4"/>
      <c r="G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thickBot="1" x14ac:dyDescent="0.3">
      <c r="A22" s="34"/>
      <c r="B22" s="34"/>
      <c r="C22" s="34"/>
      <c r="D22" s="34"/>
      <c r="E22" s="63" t="s">
        <v>70</v>
      </c>
      <c r="F22" s="34"/>
      <c r="G22" s="34"/>
      <c r="H22" s="34"/>
      <c r="I22" s="34"/>
      <c r="J22" s="42"/>
      <c r="K22" s="41"/>
      <c r="L22" s="34"/>
      <c r="M22" s="26"/>
      <c r="N22" s="53"/>
      <c r="O22" s="53"/>
      <c r="P22" s="54"/>
      <c r="Q22" s="55"/>
      <c r="R22" s="54"/>
      <c r="S22" s="34"/>
      <c r="T22" s="34"/>
      <c r="U22" s="34"/>
      <c r="V22" s="34"/>
      <c r="W22" s="75">
        <f>H20+L20+P20-T20</f>
        <v>-513364.37887234613</v>
      </c>
      <c r="X22" s="76">
        <f>W22/T20*100</f>
        <v>-1.6740427001037783</v>
      </c>
    </row>
    <row r="26" spans="1:24" x14ac:dyDescent="0.25">
      <c r="F26" s="32"/>
      <c r="G26" s="2"/>
      <c r="H26" s="2"/>
      <c r="I26" s="2"/>
      <c r="J26" s="2"/>
      <c r="K26" s="2"/>
      <c r="L26" s="2"/>
    </row>
    <row r="27" spans="1:24" x14ac:dyDescent="0.25">
      <c r="F27" s="65"/>
      <c r="G27" s="2"/>
      <c r="H27" s="2"/>
      <c r="I27" s="2"/>
      <c r="J27" s="66"/>
      <c r="K27" s="66"/>
      <c r="L27" s="95"/>
    </row>
    <row r="28" spans="1:24" x14ac:dyDescent="0.25">
      <c r="F28" s="32"/>
      <c r="G28" s="2"/>
      <c r="H28" s="2"/>
      <c r="I28" s="2"/>
      <c r="J28" s="66"/>
      <c r="K28" s="66"/>
      <c r="L28" s="2"/>
    </row>
    <row r="29" spans="1:24" x14ac:dyDescent="0.25">
      <c r="F29" s="32"/>
      <c r="G29" s="2"/>
      <c r="H29" s="67"/>
      <c r="I29" s="2"/>
      <c r="J29" s="66"/>
      <c r="K29" s="66"/>
      <c r="L29" s="2"/>
    </row>
    <row r="30" spans="1:24" x14ac:dyDescent="0.25">
      <c r="F30" s="32"/>
      <c r="G30" s="2"/>
      <c r="H30" s="2"/>
      <c r="I30" s="2"/>
      <c r="J30" s="2"/>
      <c r="K30" s="2"/>
      <c r="L30" s="2"/>
    </row>
    <row r="31" spans="1:24" x14ac:dyDescent="0.25">
      <c r="F31" s="32"/>
      <c r="G31" s="2"/>
      <c r="H31" s="28"/>
      <c r="I31" s="22"/>
      <c r="J31" s="2"/>
      <c r="K31" s="2"/>
      <c r="L31" s="2"/>
    </row>
    <row r="32" spans="1:24" x14ac:dyDescent="0.25">
      <c r="F32" s="2"/>
      <c r="G32" s="2"/>
      <c r="H32" s="2"/>
      <c r="I32" s="2"/>
      <c r="J32" s="2"/>
      <c r="K32" s="2"/>
      <c r="L32" s="2"/>
    </row>
  </sheetData>
  <mergeCells count="6">
    <mergeCell ref="K4:N4"/>
    <mergeCell ref="W2:X2"/>
    <mergeCell ref="H3:I3"/>
    <mergeCell ref="K3:P3"/>
    <mergeCell ref="T3:U3"/>
    <mergeCell ref="W3:X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/>
  </sheetViews>
  <sheetFormatPr defaultRowHeight="15" x14ac:dyDescent="0.25"/>
  <cols>
    <col min="1" max="1" width="8" bestFit="1" customWidth="1"/>
    <col min="2" max="2" width="8" customWidth="1"/>
    <col min="3" max="3" width="10.140625" bestFit="1" customWidth="1"/>
    <col min="4" max="4" width="3.85546875" customWidth="1"/>
    <col min="5" max="5" width="35.7109375" customWidth="1"/>
    <col min="6" max="6" width="8.5703125" bestFit="1" customWidth="1"/>
    <col min="7" max="7" width="27.5703125" customWidth="1"/>
    <col min="8" max="8" width="14.85546875" customWidth="1"/>
    <col min="9" max="9" width="11.85546875" customWidth="1"/>
    <col min="10" max="10" width="2.7109375" customWidth="1"/>
    <col min="11" max="11" width="13.7109375" customWidth="1"/>
    <col min="12" max="12" width="16.7109375" bestFit="1" customWidth="1"/>
    <col min="13" max="13" width="15" customWidth="1"/>
    <col min="14" max="14" width="22" customWidth="1"/>
    <col min="15" max="15" width="3.140625" customWidth="1"/>
    <col min="16" max="16" width="18.140625" customWidth="1"/>
    <col min="17" max="17" width="3.28515625" customWidth="1"/>
    <col min="18" max="18" width="17.7109375" customWidth="1"/>
    <col min="19" max="19" width="3.140625" customWidth="1"/>
    <col min="20" max="20" width="14.85546875" customWidth="1"/>
    <col min="21" max="21" width="11.5703125" customWidth="1"/>
    <col min="22" max="22" width="3.140625" customWidth="1"/>
    <col min="23" max="23" width="15.5703125" customWidth="1"/>
    <col min="24" max="24" width="13.28515625" customWidth="1"/>
  </cols>
  <sheetData>
    <row r="1" spans="1:24" x14ac:dyDescent="0.25">
      <c r="A1" s="90" t="s">
        <v>95</v>
      </c>
    </row>
    <row r="2" spans="1:24" ht="17.25" x14ac:dyDescent="0.25">
      <c r="A2" s="90" t="s">
        <v>68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103" t="s">
        <v>53</v>
      </c>
      <c r="X2" s="103"/>
    </row>
    <row r="3" spans="1:24" ht="15.75" thickBot="1" x14ac:dyDescent="0.3">
      <c r="A3" s="90"/>
      <c r="B3" s="90"/>
      <c r="C3" s="90"/>
      <c r="D3" s="90"/>
      <c r="E3" s="90"/>
      <c r="F3" s="90"/>
      <c r="G3" s="90"/>
      <c r="H3" s="102" t="s">
        <v>35</v>
      </c>
      <c r="I3" s="102"/>
      <c r="J3" s="90"/>
      <c r="K3" s="102" t="s">
        <v>34</v>
      </c>
      <c r="L3" s="102"/>
      <c r="M3" s="102"/>
      <c r="N3" s="102"/>
      <c r="O3" s="102"/>
      <c r="P3" s="102"/>
      <c r="Q3" s="90"/>
      <c r="R3" s="100" t="s">
        <v>37</v>
      </c>
      <c r="S3" s="90"/>
      <c r="T3" s="102" t="s">
        <v>40</v>
      </c>
      <c r="U3" s="102"/>
      <c r="V3" s="90"/>
      <c r="W3" s="102" t="s">
        <v>54</v>
      </c>
      <c r="X3" s="102"/>
    </row>
    <row r="4" spans="1:24" x14ac:dyDescent="0.25">
      <c r="A4" s="2"/>
      <c r="B4" s="2"/>
      <c r="C4" s="2"/>
      <c r="D4" s="90"/>
      <c r="E4" s="90"/>
      <c r="F4" s="90"/>
      <c r="G4" s="90"/>
      <c r="H4" s="90"/>
      <c r="I4" s="90"/>
      <c r="J4" s="91"/>
      <c r="K4" s="104" t="s">
        <v>41</v>
      </c>
      <c r="L4" s="104"/>
      <c r="M4" s="105"/>
      <c r="N4" s="105"/>
      <c r="O4" s="39"/>
      <c r="P4" s="1"/>
      <c r="Q4" s="90"/>
      <c r="R4" s="90"/>
      <c r="S4" s="90"/>
      <c r="T4" s="90"/>
      <c r="U4" s="90"/>
      <c r="V4" s="90"/>
      <c r="W4" s="2"/>
      <c r="X4" s="2"/>
    </row>
    <row r="5" spans="1:24" x14ac:dyDescent="0.25">
      <c r="A5" s="2"/>
      <c r="B5" s="2"/>
      <c r="C5" s="2"/>
      <c r="D5" s="2"/>
      <c r="E5" s="2"/>
      <c r="F5" s="2"/>
      <c r="G5" s="91" t="s">
        <v>0</v>
      </c>
      <c r="H5" s="92" t="s">
        <v>76</v>
      </c>
      <c r="I5" s="90"/>
      <c r="J5" s="91"/>
      <c r="K5" s="90"/>
      <c r="L5" s="92" t="s">
        <v>4</v>
      </c>
      <c r="M5" s="90"/>
      <c r="N5" s="91" t="s">
        <v>51</v>
      </c>
      <c r="O5" s="2"/>
      <c r="P5" s="91" t="s">
        <v>36</v>
      </c>
      <c r="Q5" s="91"/>
      <c r="R5" s="3"/>
      <c r="S5" s="90"/>
      <c r="T5" s="90" t="s">
        <v>75</v>
      </c>
      <c r="U5" s="91"/>
      <c r="V5" s="91"/>
      <c r="W5" s="90"/>
      <c r="X5" s="90"/>
    </row>
    <row r="6" spans="1:24" x14ac:dyDescent="0.25">
      <c r="A6" s="2"/>
      <c r="B6" s="91" t="s">
        <v>2</v>
      </c>
      <c r="C6" s="92" t="s">
        <v>44</v>
      </c>
      <c r="D6" s="92"/>
      <c r="E6" s="2"/>
      <c r="F6" s="91" t="s">
        <v>3</v>
      </c>
      <c r="G6" s="91" t="s">
        <v>78</v>
      </c>
      <c r="H6" s="91" t="s">
        <v>43</v>
      </c>
      <c r="I6" s="90"/>
      <c r="J6" s="90"/>
      <c r="K6" s="90"/>
      <c r="L6" s="91" t="s">
        <v>7</v>
      </c>
      <c r="M6" s="91" t="s">
        <v>5</v>
      </c>
      <c r="N6" s="91" t="s">
        <v>52</v>
      </c>
      <c r="O6" s="91"/>
      <c r="P6" s="21" t="s">
        <v>39</v>
      </c>
      <c r="Q6" s="21"/>
      <c r="R6" s="91" t="s">
        <v>38</v>
      </c>
      <c r="S6" s="90"/>
      <c r="T6" s="91" t="s">
        <v>43</v>
      </c>
      <c r="U6" s="90"/>
      <c r="V6" s="91"/>
      <c r="W6" s="90"/>
      <c r="X6" s="91" t="s">
        <v>0</v>
      </c>
    </row>
    <row r="7" spans="1:24" x14ac:dyDescent="0.25">
      <c r="A7" s="92" t="s">
        <v>2</v>
      </c>
      <c r="B7" s="92" t="s">
        <v>6</v>
      </c>
      <c r="C7" s="91" t="s">
        <v>64</v>
      </c>
      <c r="D7" s="91"/>
      <c r="E7" s="2"/>
      <c r="F7" s="91" t="s">
        <v>32</v>
      </c>
      <c r="G7" s="91" t="s">
        <v>77</v>
      </c>
      <c r="H7" s="21" t="s">
        <v>59</v>
      </c>
      <c r="I7" s="21" t="s">
        <v>60</v>
      </c>
      <c r="J7" s="21"/>
      <c r="K7" s="91"/>
      <c r="L7" s="91" t="s">
        <v>61</v>
      </c>
      <c r="M7" s="91" t="s">
        <v>62</v>
      </c>
      <c r="N7" s="91" t="s">
        <v>8</v>
      </c>
      <c r="O7" s="91"/>
      <c r="P7" s="91" t="s">
        <v>55</v>
      </c>
      <c r="Q7" s="91"/>
      <c r="R7" s="91" t="s">
        <v>65</v>
      </c>
      <c r="S7" s="90"/>
      <c r="T7" s="91" t="s">
        <v>59</v>
      </c>
      <c r="U7" s="21" t="s">
        <v>60</v>
      </c>
      <c r="V7" s="91"/>
      <c r="W7" s="90"/>
      <c r="X7" s="21" t="s">
        <v>48</v>
      </c>
    </row>
    <row r="8" spans="1:24" ht="18" thickBot="1" x14ac:dyDescent="0.3">
      <c r="A8" s="34" t="s">
        <v>9</v>
      </c>
      <c r="B8" s="34" t="s">
        <v>10</v>
      </c>
      <c r="C8" s="34" t="s">
        <v>45</v>
      </c>
      <c r="D8" s="34"/>
      <c r="E8" s="34" t="s">
        <v>69</v>
      </c>
      <c r="F8" s="34" t="s">
        <v>11</v>
      </c>
      <c r="G8" s="34" t="s">
        <v>71</v>
      </c>
      <c r="H8" s="34" t="s">
        <v>72</v>
      </c>
      <c r="I8" s="5" t="s">
        <v>73</v>
      </c>
      <c r="J8" s="91"/>
      <c r="K8" s="34" t="s">
        <v>72</v>
      </c>
      <c r="L8" s="5" t="s">
        <v>47</v>
      </c>
      <c r="M8" s="5" t="s">
        <v>12</v>
      </c>
      <c r="N8" s="5" t="s">
        <v>12</v>
      </c>
      <c r="O8" s="34"/>
      <c r="P8" s="34" t="s">
        <v>74</v>
      </c>
      <c r="Q8" s="90"/>
      <c r="R8" s="34" t="s">
        <v>74</v>
      </c>
      <c r="S8" s="90"/>
      <c r="T8" s="34" t="s">
        <v>72</v>
      </c>
      <c r="U8" s="5" t="s">
        <v>73</v>
      </c>
      <c r="V8" s="91"/>
      <c r="W8" s="34" t="s">
        <v>72</v>
      </c>
      <c r="X8" s="5" t="s">
        <v>42</v>
      </c>
    </row>
    <row r="9" spans="1:24" x14ac:dyDescent="0.25">
      <c r="A9" s="4"/>
      <c r="B9" s="4"/>
      <c r="C9" s="4"/>
      <c r="D9" s="4"/>
      <c r="E9" s="32"/>
      <c r="F9" s="32"/>
      <c r="G9" s="32"/>
      <c r="H9" s="32"/>
      <c r="I9" s="4"/>
      <c r="J9" s="4"/>
      <c r="K9" s="32"/>
      <c r="L9" s="32"/>
      <c r="M9" s="32"/>
      <c r="N9" s="32"/>
      <c r="O9" s="32"/>
      <c r="P9" s="32"/>
      <c r="Q9" s="32"/>
      <c r="R9" s="32"/>
      <c r="S9" s="4"/>
      <c r="T9" s="32"/>
      <c r="U9" s="4"/>
      <c r="V9" s="32"/>
      <c r="W9" s="35"/>
      <c r="X9" s="32"/>
    </row>
    <row r="10" spans="1:24" x14ac:dyDescent="0.25">
      <c r="A10" s="4"/>
      <c r="B10" s="4"/>
      <c r="C10" s="10">
        <v>410000</v>
      </c>
      <c r="D10" s="11"/>
      <c r="E10" s="78" t="s">
        <v>18</v>
      </c>
      <c r="F10" s="29">
        <v>562.6</v>
      </c>
      <c r="G10" s="27">
        <v>100</v>
      </c>
      <c r="H10" s="52">
        <v>30218334.021276597</v>
      </c>
      <c r="I10" s="84">
        <v>447812</v>
      </c>
      <c r="J10" s="6"/>
      <c r="K10" s="4"/>
      <c r="L10" s="4"/>
      <c r="M10" s="4"/>
      <c r="N10" s="4"/>
      <c r="O10" s="4"/>
      <c r="P10" s="4"/>
      <c r="Q10" s="4"/>
      <c r="R10" s="4"/>
      <c r="S10" s="4"/>
      <c r="T10" s="6"/>
      <c r="U10" s="6"/>
      <c r="V10" s="6"/>
      <c r="W10" s="4"/>
      <c r="X10" s="4"/>
    </row>
    <row r="11" spans="1:24" x14ac:dyDescent="0.25">
      <c r="A11" s="4"/>
      <c r="B11" s="4"/>
      <c r="C11" s="11"/>
      <c r="D11" s="11"/>
      <c r="E11" s="79"/>
      <c r="F11" s="29"/>
      <c r="G11" s="6"/>
      <c r="H11" s="35"/>
      <c r="I11" s="4"/>
      <c r="J11" s="6"/>
      <c r="K11" s="4"/>
      <c r="L11" s="4"/>
      <c r="M11" s="4"/>
      <c r="N11" s="4"/>
      <c r="O11" s="4"/>
      <c r="P11" s="4"/>
      <c r="Q11" s="4"/>
      <c r="R11" s="4"/>
      <c r="S11" s="4"/>
      <c r="T11" s="6"/>
      <c r="U11" s="6"/>
      <c r="V11" s="6"/>
      <c r="W11" s="4"/>
      <c r="X11" s="4"/>
    </row>
    <row r="12" spans="1:24" x14ac:dyDescent="0.25">
      <c r="A12" s="4"/>
      <c r="B12" s="4"/>
      <c r="C12" s="10">
        <v>2806</v>
      </c>
      <c r="D12" s="11"/>
      <c r="E12" s="77" t="s">
        <v>81</v>
      </c>
      <c r="F12" s="29">
        <v>542</v>
      </c>
      <c r="G12" s="6">
        <f>23/47*100</f>
        <v>48.936170212765958</v>
      </c>
      <c r="H12" s="4"/>
      <c r="I12" s="4"/>
      <c r="J12" s="4"/>
      <c r="K12" s="93">
        <v>6442943.7482608687</v>
      </c>
      <c r="L12" s="11"/>
      <c r="M12" s="11"/>
      <c r="N12" s="11"/>
      <c r="O12" s="11"/>
      <c r="P12" s="11"/>
      <c r="Q12" s="11"/>
      <c r="R12" s="11"/>
      <c r="S12" s="4"/>
      <c r="T12" s="6"/>
      <c r="U12" s="4"/>
      <c r="V12" s="6"/>
      <c r="W12" s="4"/>
      <c r="X12" s="4"/>
    </row>
    <row r="13" spans="1:24" x14ac:dyDescent="0.25">
      <c r="A13" s="4"/>
      <c r="B13" s="4"/>
      <c r="C13" s="10">
        <v>792</v>
      </c>
      <c r="D13" s="11"/>
      <c r="E13" s="77" t="s">
        <v>20</v>
      </c>
      <c r="F13" s="29">
        <v>528</v>
      </c>
      <c r="G13" s="25">
        <v>0</v>
      </c>
      <c r="H13" s="4"/>
      <c r="I13" s="4"/>
      <c r="J13" s="4"/>
      <c r="K13" s="93">
        <v>1564544</v>
      </c>
      <c r="L13" s="8"/>
      <c r="M13" s="8"/>
      <c r="N13" s="8"/>
      <c r="O13" s="8"/>
      <c r="P13" s="8"/>
      <c r="Q13" s="8"/>
      <c r="R13" s="8"/>
      <c r="S13" s="4"/>
      <c r="T13" s="6"/>
      <c r="U13" s="4"/>
      <c r="V13" s="6"/>
      <c r="W13" s="4"/>
      <c r="X13" s="4"/>
    </row>
    <row r="14" spans="1:24" x14ac:dyDescent="0.25">
      <c r="A14" s="4"/>
      <c r="B14" s="4"/>
      <c r="C14" s="10">
        <v>1339</v>
      </c>
      <c r="D14" s="11"/>
      <c r="E14" s="77" t="s">
        <v>19</v>
      </c>
      <c r="F14" s="29">
        <v>495</v>
      </c>
      <c r="G14" s="6">
        <v>0</v>
      </c>
      <c r="H14" s="4"/>
      <c r="I14" s="4"/>
      <c r="J14" s="4"/>
      <c r="K14" s="93">
        <v>2931770</v>
      </c>
      <c r="L14" s="8"/>
      <c r="M14" s="8"/>
      <c r="N14" s="8"/>
      <c r="O14" s="8"/>
      <c r="P14" s="8"/>
      <c r="Q14" s="8"/>
      <c r="R14" s="8"/>
      <c r="S14" s="4"/>
      <c r="T14" s="6"/>
      <c r="U14" s="4"/>
      <c r="V14" s="6"/>
      <c r="W14" s="4"/>
      <c r="X14" s="4"/>
    </row>
    <row r="15" spans="1:24" ht="15.75" x14ac:dyDescent="0.25">
      <c r="A15" s="101">
        <v>4</v>
      </c>
      <c r="B15" s="19">
        <v>114.1</v>
      </c>
      <c r="C15" s="10">
        <v>762</v>
      </c>
      <c r="D15" s="11"/>
      <c r="E15" s="77" t="s">
        <v>31</v>
      </c>
      <c r="F15" s="29">
        <v>463</v>
      </c>
      <c r="G15" s="6">
        <f>22/47*100</f>
        <v>46.808510638297875</v>
      </c>
      <c r="H15" s="4"/>
      <c r="I15" s="4"/>
      <c r="J15" s="4"/>
      <c r="K15" s="93">
        <v>2568685.0454545454</v>
      </c>
      <c r="L15" s="8"/>
      <c r="M15" s="8"/>
      <c r="N15" s="8"/>
      <c r="O15" s="8"/>
      <c r="P15" s="8"/>
      <c r="Q15" s="8"/>
      <c r="R15" s="8"/>
      <c r="S15" s="4"/>
      <c r="T15" s="6"/>
      <c r="U15" s="4"/>
      <c r="V15" s="6"/>
      <c r="W15" s="4"/>
      <c r="X15" s="4"/>
    </row>
    <row r="16" spans="1:24" ht="15.75" x14ac:dyDescent="0.25">
      <c r="A16" s="72"/>
      <c r="B16" s="19"/>
      <c r="C16" s="10">
        <f>C21-C10-C12-C13-C14-C15</f>
        <v>10801</v>
      </c>
      <c r="D16" s="11"/>
      <c r="E16" s="20" t="s">
        <v>57</v>
      </c>
      <c r="F16" s="81" t="s">
        <v>46</v>
      </c>
      <c r="G16" s="6">
        <v>0</v>
      </c>
      <c r="H16" s="4"/>
      <c r="I16" s="4"/>
      <c r="J16" s="4"/>
      <c r="K16" s="82" t="s">
        <v>46</v>
      </c>
      <c r="L16" s="8"/>
      <c r="M16" s="8"/>
      <c r="N16" s="8"/>
      <c r="O16" s="8"/>
      <c r="P16" s="8"/>
      <c r="Q16" s="8"/>
      <c r="R16" s="8"/>
      <c r="S16" s="4"/>
      <c r="T16" s="6"/>
      <c r="U16" s="4"/>
      <c r="V16" s="6"/>
      <c r="W16" s="4"/>
      <c r="X16" s="4"/>
    </row>
    <row r="17" spans="1:24" x14ac:dyDescent="0.25">
      <c r="A17" s="4"/>
      <c r="B17" s="4"/>
      <c r="C17" s="11">
        <f>SUM(C12:C16)</f>
        <v>16500</v>
      </c>
      <c r="D17" s="11"/>
      <c r="E17" s="80"/>
      <c r="F17" s="28"/>
      <c r="G17" s="6"/>
      <c r="H17" s="4"/>
      <c r="I17" s="4"/>
      <c r="J17" s="4"/>
      <c r="K17" s="8"/>
      <c r="L17" s="30">
        <f>SUM(K12:K15)</f>
        <v>13507942.793715414</v>
      </c>
      <c r="M17" s="27">
        <f>L17/T23*100</f>
        <v>31.656888535942784</v>
      </c>
      <c r="N17" s="45">
        <v>74.3</v>
      </c>
      <c r="O17" s="8"/>
      <c r="P17" s="8"/>
      <c r="Q17" s="8"/>
      <c r="R17" s="8"/>
      <c r="S17" s="4"/>
      <c r="T17" s="6"/>
      <c r="U17" s="4"/>
      <c r="V17" s="6"/>
      <c r="W17" s="4"/>
      <c r="X17" s="4"/>
    </row>
    <row r="18" spans="1:24" x14ac:dyDescent="0.25">
      <c r="A18" s="4"/>
      <c r="B18" s="4"/>
      <c r="C18" s="11"/>
      <c r="D18" s="11"/>
      <c r="E18" s="58" t="s">
        <v>1</v>
      </c>
      <c r="F18" s="4"/>
      <c r="G18" s="6"/>
      <c r="H18" s="4"/>
      <c r="I18" s="4"/>
      <c r="J18" s="4"/>
      <c r="K18" s="8"/>
      <c r="L18" s="30"/>
      <c r="M18" s="27"/>
      <c r="N18" s="45"/>
      <c r="O18" s="8"/>
      <c r="P18" s="8">
        <v>304881</v>
      </c>
      <c r="Q18" s="8"/>
      <c r="R18" s="8"/>
      <c r="S18" s="4"/>
      <c r="T18" s="6"/>
      <c r="U18" s="4"/>
      <c r="V18" s="6"/>
      <c r="W18" s="4"/>
      <c r="X18" s="4"/>
    </row>
    <row r="19" spans="1:24" x14ac:dyDescent="0.25">
      <c r="A19" s="4"/>
      <c r="B19" s="4"/>
      <c r="C19" s="11"/>
      <c r="D19" s="11"/>
      <c r="E19" s="58" t="s">
        <v>49</v>
      </c>
      <c r="F19" s="4"/>
      <c r="G19" s="6"/>
      <c r="H19" s="4"/>
      <c r="I19" s="4"/>
      <c r="J19" s="4"/>
      <c r="K19" s="8"/>
      <c r="L19" s="30"/>
      <c r="M19" s="27"/>
      <c r="N19" s="45"/>
      <c r="O19" s="8"/>
      <c r="P19" s="8"/>
      <c r="Q19" s="8"/>
      <c r="R19" s="8">
        <v>92298</v>
      </c>
      <c r="S19" s="4"/>
      <c r="T19" s="6"/>
      <c r="U19" s="4"/>
      <c r="V19" s="6"/>
      <c r="W19" s="4"/>
      <c r="X19" s="4"/>
    </row>
    <row r="20" spans="1:24" x14ac:dyDescent="0.25">
      <c r="A20" s="4"/>
      <c r="B20" s="4"/>
      <c r="C20" s="11"/>
      <c r="D20" s="11"/>
      <c r="E20" s="58"/>
      <c r="F20" s="4"/>
      <c r="G20" s="6"/>
      <c r="H20" s="4"/>
      <c r="I20" s="4"/>
      <c r="J20" s="4"/>
      <c r="K20" s="8"/>
      <c r="L20" s="30"/>
      <c r="M20" s="27"/>
      <c r="N20" s="45"/>
      <c r="O20" s="8"/>
      <c r="P20" s="8"/>
      <c r="Q20" s="8"/>
      <c r="R20" s="8"/>
      <c r="S20" s="4"/>
      <c r="T20" s="6"/>
      <c r="U20" s="4"/>
      <c r="V20" s="6"/>
      <c r="W20" s="4"/>
      <c r="X20" s="4"/>
    </row>
    <row r="21" spans="1:24" x14ac:dyDescent="0.25">
      <c r="A21" s="32"/>
      <c r="B21" s="32"/>
      <c r="C21" s="10">
        <v>426500</v>
      </c>
      <c r="D21" s="24"/>
      <c r="E21" s="14" t="s">
        <v>21</v>
      </c>
      <c r="F21" s="33">
        <v>448.2</v>
      </c>
      <c r="G21" s="13">
        <f>1*100</f>
        <v>100</v>
      </c>
      <c r="H21" s="33"/>
      <c r="I21" s="33"/>
      <c r="J21" s="33"/>
      <c r="K21" s="16"/>
      <c r="L21" s="33"/>
      <c r="M21" s="33"/>
      <c r="N21" s="33"/>
      <c r="O21" s="46"/>
      <c r="P21" s="47"/>
      <c r="Q21" s="47"/>
      <c r="R21" s="47"/>
      <c r="S21" s="33"/>
      <c r="T21" s="17">
        <v>42326087.177392483</v>
      </c>
      <c r="U21" s="87">
        <v>343750</v>
      </c>
      <c r="V21" s="27"/>
      <c r="W21" s="4"/>
      <c r="X21" s="4"/>
    </row>
    <row r="22" spans="1:24" x14ac:dyDescent="0.25">
      <c r="A22" s="32"/>
      <c r="B22" s="32"/>
      <c r="C22" s="24"/>
      <c r="D22" s="24"/>
      <c r="E22" s="61"/>
      <c r="F22" s="32"/>
      <c r="G22" s="27"/>
      <c r="H22" s="32"/>
      <c r="I22" s="32"/>
      <c r="J22" s="32"/>
      <c r="K22" s="29"/>
      <c r="L22" s="32"/>
      <c r="M22" s="32"/>
      <c r="N22" s="32"/>
      <c r="O22" s="45"/>
      <c r="P22" s="49"/>
      <c r="Q22" s="49"/>
      <c r="R22" s="49"/>
      <c r="S22" s="32"/>
      <c r="T22" s="50"/>
      <c r="U22" s="38"/>
      <c r="V22" s="27"/>
      <c r="W22" s="24"/>
      <c r="X22" s="27"/>
    </row>
    <row r="23" spans="1:24" x14ac:dyDescent="0.25">
      <c r="A23" s="32"/>
      <c r="B23" s="32"/>
      <c r="C23" s="32"/>
      <c r="D23" s="32"/>
      <c r="E23" s="62" t="s">
        <v>56</v>
      </c>
      <c r="F23" s="32"/>
      <c r="G23" s="27"/>
      <c r="H23" s="35">
        <f>SUM(H10:I10)</f>
        <v>30666146.021276597</v>
      </c>
      <c r="I23" s="4"/>
      <c r="J23" s="4"/>
      <c r="K23" s="4"/>
      <c r="L23" s="51">
        <f>SUM(L17:L22)</f>
        <v>13507942.793715414</v>
      </c>
      <c r="M23" s="4"/>
      <c r="N23" s="4"/>
      <c r="O23" s="4"/>
      <c r="P23" s="52">
        <f>SUM(P18:P22)</f>
        <v>304881</v>
      </c>
      <c r="Q23" s="71"/>
      <c r="R23" s="52">
        <f>SUM(R19:R22)</f>
        <v>92298</v>
      </c>
      <c r="S23" s="4"/>
      <c r="T23" s="52">
        <f>SUM(T20:U21)</f>
        <v>42669837.177392483</v>
      </c>
      <c r="U23" s="4"/>
      <c r="V23" s="27"/>
      <c r="W23" s="4"/>
      <c r="X23" s="4"/>
    </row>
    <row r="24" spans="1:24" x14ac:dyDescent="0.25">
      <c r="A24" s="4"/>
      <c r="B24" s="4"/>
      <c r="C24" s="4"/>
      <c r="D24" s="4"/>
      <c r="E24" s="58"/>
      <c r="F24" s="4"/>
      <c r="G24" s="4"/>
      <c r="H24" s="4"/>
      <c r="I24" s="4"/>
      <c r="J24" s="4"/>
      <c r="K24" s="4"/>
      <c r="L24" s="1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thickBot="1" x14ac:dyDescent="0.3">
      <c r="A25" s="34"/>
      <c r="B25" s="34"/>
      <c r="C25" s="34"/>
      <c r="D25" s="34"/>
      <c r="E25" s="63" t="s">
        <v>70</v>
      </c>
      <c r="F25" s="34"/>
      <c r="G25" s="34"/>
      <c r="H25" s="34"/>
      <c r="I25" s="34"/>
      <c r="J25" s="42"/>
      <c r="K25" s="41"/>
      <c r="L25" s="34"/>
      <c r="M25" s="26"/>
      <c r="N25" s="53"/>
      <c r="O25" s="53"/>
      <c r="P25" s="54"/>
      <c r="Q25" s="55"/>
      <c r="R25" s="54"/>
      <c r="S25" s="34"/>
      <c r="T25" s="34"/>
      <c r="U25" s="34"/>
      <c r="V25" s="34"/>
      <c r="W25" s="75">
        <f>H23+L23+P23-R23-T23</f>
        <v>1716834.6375995278</v>
      </c>
      <c r="X25" s="85">
        <f>W25/T23*100</f>
        <v>4.0235321978429033</v>
      </c>
    </row>
    <row r="27" spans="1:24" x14ac:dyDescent="0.25">
      <c r="E27" s="90"/>
    </row>
    <row r="29" spans="1:24" x14ac:dyDescent="0.25">
      <c r="L29" s="2"/>
      <c r="N29" s="94"/>
    </row>
    <row r="30" spans="1:24" x14ac:dyDescent="0.25">
      <c r="L30" s="95"/>
    </row>
    <row r="38" spans="6:7" x14ac:dyDescent="0.25">
      <c r="F38" s="18"/>
      <c r="G38" s="18"/>
    </row>
    <row r="41" spans="6:7" x14ac:dyDescent="0.25">
      <c r="F41" s="2"/>
      <c r="G41" s="2"/>
    </row>
  </sheetData>
  <mergeCells count="6">
    <mergeCell ref="K4:N4"/>
    <mergeCell ref="W2:X2"/>
    <mergeCell ref="H3:I3"/>
    <mergeCell ref="K3:P3"/>
    <mergeCell ref="T3:U3"/>
    <mergeCell ref="W3:X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workbookViewId="0"/>
  </sheetViews>
  <sheetFormatPr defaultRowHeight="15" x14ac:dyDescent="0.25"/>
  <cols>
    <col min="1" max="1" width="8" bestFit="1" customWidth="1"/>
    <col min="2" max="2" width="8" customWidth="1"/>
    <col min="3" max="3" width="9.140625" bestFit="1" customWidth="1"/>
    <col min="4" max="4" width="3.85546875" customWidth="1"/>
    <col min="5" max="5" width="31" customWidth="1"/>
    <col min="6" max="6" width="8.5703125" bestFit="1" customWidth="1"/>
    <col min="7" max="7" width="27.7109375" customWidth="1"/>
    <col min="8" max="8" width="14.85546875" customWidth="1"/>
    <col min="9" max="9" width="13.28515625" customWidth="1"/>
    <col min="10" max="10" width="2.7109375" customWidth="1"/>
    <col min="11" max="11" width="13.42578125" customWidth="1"/>
    <col min="12" max="12" width="16.7109375" bestFit="1" customWidth="1"/>
    <col min="13" max="13" width="15" customWidth="1"/>
    <col min="14" max="14" width="22" customWidth="1"/>
    <col min="15" max="15" width="3.140625" customWidth="1"/>
    <col min="16" max="16" width="17.85546875" customWidth="1"/>
    <col min="17" max="17" width="3.28515625" customWidth="1"/>
    <col min="18" max="18" width="17.28515625" customWidth="1"/>
    <col min="19" max="19" width="3.140625" customWidth="1"/>
    <col min="20" max="20" width="13.42578125" customWidth="1"/>
    <col min="21" max="21" width="12" customWidth="1"/>
    <col min="22" max="22" width="3.140625" customWidth="1"/>
    <col min="23" max="23" width="15.5703125" customWidth="1"/>
    <col min="24" max="24" width="13.28515625" customWidth="1"/>
  </cols>
  <sheetData>
    <row r="1" spans="1:24" x14ac:dyDescent="0.25">
      <c r="A1" s="90" t="s">
        <v>95</v>
      </c>
    </row>
    <row r="2" spans="1:24" ht="17.25" x14ac:dyDescent="0.25">
      <c r="A2" s="90" t="s">
        <v>68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103" t="s">
        <v>53</v>
      </c>
      <c r="X2" s="103"/>
    </row>
    <row r="3" spans="1:24" ht="15.75" thickBot="1" x14ac:dyDescent="0.3">
      <c r="A3" s="90"/>
      <c r="B3" s="90"/>
      <c r="C3" s="90"/>
      <c r="D3" s="90"/>
      <c r="E3" s="90"/>
      <c r="F3" s="90"/>
      <c r="G3" s="90"/>
      <c r="H3" s="102" t="s">
        <v>35</v>
      </c>
      <c r="I3" s="102"/>
      <c r="J3" s="90"/>
      <c r="K3" s="102" t="s">
        <v>34</v>
      </c>
      <c r="L3" s="102"/>
      <c r="M3" s="102"/>
      <c r="N3" s="102"/>
      <c r="O3" s="102"/>
      <c r="P3" s="102"/>
      <c r="Q3" s="90"/>
      <c r="R3" s="100" t="s">
        <v>37</v>
      </c>
      <c r="S3" s="90"/>
      <c r="T3" s="102" t="s">
        <v>40</v>
      </c>
      <c r="U3" s="102"/>
      <c r="V3" s="90"/>
      <c r="W3" s="102" t="s">
        <v>54</v>
      </c>
      <c r="X3" s="102"/>
    </row>
    <row r="4" spans="1:24" x14ac:dyDescent="0.25">
      <c r="A4" s="2"/>
      <c r="B4" s="2"/>
      <c r="C4" s="2"/>
      <c r="D4" s="90"/>
      <c r="E4" s="90"/>
      <c r="F4" s="90"/>
      <c r="G4" s="90"/>
      <c r="H4" s="90"/>
      <c r="I4" s="90"/>
      <c r="J4" s="91"/>
      <c r="K4" s="104" t="s">
        <v>41</v>
      </c>
      <c r="L4" s="104"/>
      <c r="M4" s="105"/>
      <c r="N4" s="105"/>
      <c r="O4" s="39"/>
      <c r="P4" s="1"/>
      <c r="Q4" s="90"/>
      <c r="R4" s="90"/>
      <c r="S4" s="90"/>
      <c r="T4" s="90"/>
      <c r="U4" s="90"/>
      <c r="V4" s="90"/>
      <c r="W4" s="2"/>
      <c r="X4" s="2"/>
    </row>
    <row r="5" spans="1:24" x14ac:dyDescent="0.25">
      <c r="A5" s="2"/>
      <c r="B5" s="2"/>
      <c r="C5" s="2"/>
      <c r="D5" s="2"/>
      <c r="E5" s="2"/>
      <c r="F5" s="2"/>
      <c r="G5" s="91" t="s">
        <v>0</v>
      </c>
      <c r="H5" s="92" t="s">
        <v>76</v>
      </c>
      <c r="I5" s="90"/>
      <c r="J5" s="91"/>
      <c r="K5" s="90"/>
      <c r="L5" s="92" t="s">
        <v>4</v>
      </c>
      <c r="M5" s="90"/>
      <c r="N5" s="91" t="s">
        <v>51</v>
      </c>
      <c r="O5" s="2"/>
      <c r="P5" s="91" t="s">
        <v>36</v>
      </c>
      <c r="Q5" s="91"/>
      <c r="R5" s="3"/>
      <c r="S5" s="90"/>
      <c r="T5" s="90" t="s">
        <v>75</v>
      </c>
      <c r="U5" s="91"/>
      <c r="V5" s="91"/>
      <c r="W5" s="90"/>
      <c r="X5" s="90"/>
    </row>
    <row r="6" spans="1:24" x14ac:dyDescent="0.25">
      <c r="A6" s="2"/>
      <c r="B6" s="91" t="s">
        <v>2</v>
      </c>
      <c r="C6" s="92" t="s">
        <v>44</v>
      </c>
      <c r="D6" s="92"/>
      <c r="E6" s="2"/>
      <c r="F6" s="91" t="s">
        <v>3</v>
      </c>
      <c r="G6" s="91" t="s">
        <v>78</v>
      </c>
      <c r="H6" s="91" t="s">
        <v>43</v>
      </c>
      <c r="I6" s="90"/>
      <c r="J6" s="90"/>
      <c r="K6" s="90"/>
      <c r="L6" s="91" t="s">
        <v>7</v>
      </c>
      <c r="M6" s="91" t="s">
        <v>5</v>
      </c>
      <c r="N6" s="91" t="s">
        <v>52</v>
      </c>
      <c r="O6" s="91"/>
      <c r="P6" s="21" t="s">
        <v>39</v>
      </c>
      <c r="Q6" s="21"/>
      <c r="R6" s="91" t="s">
        <v>38</v>
      </c>
      <c r="S6" s="90"/>
      <c r="T6" s="91" t="s">
        <v>43</v>
      </c>
      <c r="U6" s="90"/>
      <c r="V6" s="91"/>
      <c r="W6" s="90"/>
      <c r="X6" s="91" t="s">
        <v>0</v>
      </c>
    </row>
    <row r="7" spans="1:24" x14ac:dyDescent="0.25">
      <c r="A7" s="92" t="s">
        <v>2</v>
      </c>
      <c r="B7" s="92" t="s">
        <v>6</v>
      </c>
      <c r="C7" s="91" t="s">
        <v>64</v>
      </c>
      <c r="D7" s="91"/>
      <c r="E7" s="2"/>
      <c r="F7" s="91" t="s">
        <v>32</v>
      </c>
      <c r="G7" s="91" t="s">
        <v>77</v>
      </c>
      <c r="H7" s="21" t="s">
        <v>59</v>
      </c>
      <c r="I7" s="21" t="s">
        <v>60</v>
      </c>
      <c r="J7" s="21"/>
      <c r="K7" s="91"/>
      <c r="L7" s="91" t="s">
        <v>61</v>
      </c>
      <c r="M7" s="91" t="s">
        <v>62</v>
      </c>
      <c r="N7" s="91" t="s">
        <v>8</v>
      </c>
      <c r="O7" s="91"/>
      <c r="P7" s="91" t="s">
        <v>55</v>
      </c>
      <c r="Q7" s="91"/>
      <c r="R7" s="91" t="s">
        <v>65</v>
      </c>
      <c r="S7" s="90"/>
      <c r="T7" s="91" t="s">
        <v>59</v>
      </c>
      <c r="U7" s="21" t="s">
        <v>60</v>
      </c>
      <c r="V7" s="91"/>
      <c r="W7" s="90"/>
      <c r="X7" s="21" t="s">
        <v>48</v>
      </c>
    </row>
    <row r="8" spans="1:24" ht="18" thickBot="1" x14ac:dyDescent="0.3">
      <c r="A8" s="34" t="s">
        <v>9</v>
      </c>
      <c r="B8" s="34" t="s">
        <v>10</v>
      </c>
      <c r="C8" s="34" t="s">
        <v>45</v>
      </c>
      <c r="D8" s="34"/>
      <c r="E8" s="34" t="s">
        <v>69</v>
      </c>
      <c r="F8" s="34" t="s">
        <v>11</v>
      </c>
      <c r="G8" s="34" t="s">
        <v>71</v>
      </c>
      <c r="H8" s="34" t="s">
        <v>72</v>
      </c>
      <c r="I8" s="5" t="s">
        <v>73</v>
      </c>
      <c r="J8" s="91"/>
      <c r="K8" s="34" t="s">
        <v>72</v>
      </c>
      <c r="L8" s="5" t="s">
        <v>47</v>
      </c>
      <c r="M8" s="5" t="s">
        <v>12</v>
      </c>
      <c r="N8" s="5" t="s">
        <v>12</v>
      </c>
      <c r="O8" s="34"/>
      <c r="P8" s="34" t="s">
        <v>74</v>
      </c>
      <c r="Q8" s="90"/>
      <c r="R8" s="34" t="s">
        <v>74</v>
      </c>
      <c r="S8" s="90"/>
      <c r="T8" s="34" t="s">
        <v>72</v>
      </c>
      <c r="U8" s="5" t="s">
        <v>73</v>
      </c>
      <c r="V8" s="91"/>
      <c r="W8" s="34" t="s">
        <v>72</v>
      </c>
      <c r="X8" s="5" t="s">
        <v>42</v>
      </c>
    </row>
    <row r="9" spans="1:24" x14ac:dyDescent="0.25">
      <c r="A9" s="4"/>
      <c r="B9" s="4"/>
      <c r="C9" s="4"/>
      <c r="D9" s="4"/>
      <c r="E9" s="32"/>
      <c r="F9" s="32"/>
      <c r="G9" s="32"/>
      <c r="H9" s="32"/>
      <c r="I9" s="4"/>
      <c r="J9" s="4"/>
      <c r="K9" s="32"/>
      <c r="L9" s="32"/>
      <c r="M9" s="32"/>
      <c r="N9" s="32"/>
      <c r="O9" s="32"/>
      <c r="P9" s="32"/>
      <c r="Q9" s="32"/>
      <c r="R9" s="32"/>
      <c r="S9" s="4"/>
      <c r="T9" s="32"/>
      <c r="U9" s="4"/>
      <c r="V9" s="32"/>
      <c r="W9" s="35"/>
      <c r="X9" s="32"/>
    </row>
    <row r="10" spans="1:24" x14ac:dyDescent="0.25">
      <c r="A10" s="92"/>
      <c r="B10" s="92"/>
      <c r="C10" s="95">
        <v>426500</v>
      </c>
      <c r="D10" s="11"/>
      <c r="E10" s="22" t="s">
        <v>21</v>
      </c>
      <c r="F10" s="32">
        <v>448.2</v>
      </c>
      <c r="G10" s="27">
        <f>1*100</f>
        <v>100</v>
      </c>
      <c r="H10" s="23">
        <v>42326087.177392483</v>
      </c>
      <c r="I10" s="88">
        <v>343750</v>
      </c>
      <c r="J10" s="6"/>
      <c r="K10" s="4"/>
      <c r="L10" s="4"/>
      <c r="M10" s="4"/>
      <c r="N10" s="4"/>
      <c r="O10" s="4"/>
      <c r="P10" s="4"/>
      <c r="Q10" s="4"/>
      <c r="R10" s="4"/>
      <c r="S10" s="4"/>
      <c r="T10" s="6"/>
      <c r="U10" s="6"/>
      <c r="V10" s="6"/>
      <c r="W10" s="4"/>
      <c r="X10" s="4"/>
    </row>
    <row r="11" spans="1:24" x14ac:dyDescent="0.25">
      <c r="A11" s="92"/>
      <c r="B11" s="92"/>
      <c r="C11" s="95"/>
      <c r="D11" s="11"/>
      <c r="E11" s="57"/>
      <c r="F11" s="4"/>
      <c r="G11" s="6"/>
      <c r="H11" s="35"/>
      <c r="I11" s="4"/>
      <c r="J11" s="6"/>
      <c r="K11" s="4"/>
      <c r="L11" s="4"/>
      <c r="M11" s="4"/>
      <c r="N11" s="4"/>
      <c r="O11" s="4"/>
      <c r="P11" s="4"/>
      <c r="Q11" s="4"/>
      <c r="R11" s="4"/>
      <c r="S11" s="4"/>
      <c r="T11" s="6"/>
      <c r="U11" s="6"/>
      <c r="V11" s="6"/>
      <c r="W11" s="4"/>
      <c r="X11" s="4"/>
    </row>
    <row r="12" spans="1:24" x14ac:dyDescent="0.25">
      <c r="A12" s="92"/>
      <c r="B12" s="92"/>
      <c r="C12" s="95">
        <v>2380</v>
      </c>
      <c r="D12" s="11"/>
      <c r="E12" s="9" t="s">
        <v>22</v>
      </c>
      <c r="F12" s="4">
        <v>391</v>
      </c>
      <c r="G12" s="6">
        <f>12/47*100</f>
        <v>25.531914893617021</v>
      </c>
      <c r="H12" s="4"/>
      <c r="I12" s="4"/>
      <c r="J12" s="4"/>
      <c r="K12" s="10">
        <v>2930536.25</v>
      </c>
      <c r="L12" s="11"/>
      <c r="M12" s="11"/>
      <c r="N12" s="11"/>
      <c r="O12" s="11"/>
      <c r="P12" s="11"/>
      <c r="Q12" s="11"/>
      <c r="R12" s="11"/>
      <c r="S12" s="4"/>
      <c r="T12" s="6"/>
      <c r="U12" s="4"/>
      <c r="V12" s="6"/>
      <c r="W12" s="4"/>
      <c r="X12" s="4"/>
    </row>
    <row r="13" spans="1:24" x14ac:dyDescent="0.25">
      <c r="A13" s="92"/>
      <c r="B13" s="92"/>
      <c r="C13" s="95">
        <v>59756</v>
      </c>
      <c r="D13" s="11"/>
      <c r="E13" s="9" t="s">
        <v>79</v>
      </c>
      <c r="F13" s="4">
        <v>366.4</v>
      </c>
      <c r="G13" s="6">
        <f>31/47*100</f>
        <v>65.957446808510639</v>
      </c>
      <c r="H13" s="4"/>
      <c r="I13" s="4"/>
      <c r="J13" s="4"/>
      <c r="K13" s="10">
        <v>8790218</v>
      </c>
      <c r="L13" s="8"/>
      <c r="M13" s="8"/>
      <c r="N13" s="8"/>
      <c r="O13" s="8"/>
      <c r="P13" s="8"/>
      <c r="Q13" s="8"/>
      <c r="R13" s="8"/>
      <c r="S13" s="4"/>
      <c r="T13" s="6"/>
      <c r="U13" s="4"/>
      <c r="V13" s="6"/>
      <c r="W13" s="4"/>
      <c r="X13" s="4"/>
    </row>
    <row r="14" spans="1:24" x14ac:dyDescent="0.25">
      <c r="A14" s="92"/>
      <c r="B14" s="92"/>
      <c r="C14" s="95"/>
      <c r="D14" s="11"/>
      <c r="E14" s="58"/>
      <c r="F14" s="4"/>
      <c r="G14" s="6"/>
      <c r="H14" s="4"/>
      <c r="I14" s="4"/>
      <c r="J14" s="4"/>
      <c r="K14" s="8"/>
      <c r="L14" s="8"/>
      <c r="M14" s="8"/>
      <c r="N14" s="8"/>
      <c r="O14" s="8"/>
      <c r="P14" s="8"/>
      <c r="Q14" s="8"/>
      <c r="R14" s="8"/>
      <c r="S14" s="4"/>
      <c r="T14" s="6"/>
      <c r="U14" s="4"/>
      <c r="V14" s="6"/>
      <c r="W14" s="4"/>
      <c r="X14" s="4"/>
    </row>
    <row r="15" spans="1:24" ht="15.75" x14ac:dyDescent="0.25">
      <c r="A15" s="101">
        <v>5</v>
      </c>
      <c r="B15" s="92">
        <v>82.1</v>
      </c>
      <c r="C15" s="95">
        <f>C20-C10-C12-C13</f>
        <v>-4536</v>
      </c>
      <c r="D15" s="11"/>
      <c r="E15" s="20" t="s">
        <v>57</v>
      </c>
      <c r="F15" s="37" t="s">
        <v>46</v>
      </c>
      <c r="G15" s="6">
        <v>0</v>
      </c>
      <c r="H15" s="4"/>
      <c r="I15" s="4"/>
      <c r="J15" s="4"/>
      <c r="K15" s="82" t="s">
        <v>46</v>
      </c>
      <c r="L15" s="8"/>
      <c r="M15" s="8"/>
      <c r="N15" s="8"/>
      <c r="O15" s="8"/>
      <c r="P15" s="8"/>
      <c r="Q15" s="8"/>
      <c r="R15" s="8"/>
      <c r="S15" s="4"/>
      <c r="T15" s="6"/>
      <c r="U15" s="4"/>
      <c r="V15" s="6"/>
      <c r="W15" s="4"/>
      <c r="X15" s="4"/>
    </row>
    <row r="16" spans="1:24" x14ac:dyDescent="0.25">
      <c r="A16" s="92"/>
      <c r="B16" s="92"/>
      <c r="C16" s="95"/>
      <c r="D16" s="11"/>
      <c r="E16" s="58"/>
      <c r="F16" s="4"/>
      <c r="G16" s="6"/>
      <c r="H16" s="4"/>
      <c r="I16" s="4"/>
      <c r="J16" s="4"/>
      <c r="K16" s="8"/>
      <c r="L16" s="30">
        <f>SUM(K12:K15)</f>
        <v>11720754.25</v>
      </c>
      <c r="M16" s="27">
        <f>L16/56791017*100</f>
        <v>20.638394713023011</v>
      </c>
      <c r="N16" s="45">
        <v>76.104688022780635</v>
      </c>
      <c r="O16" s="8"/>
      <c r="P16" s="8"/>
      <c r="Q16" s="8"/>
      <c r="R16" s="8"/>
      <c r="S16" s="4"/>
      <c r="T16" s="6"/>
      <c r="U16" s="4"/>
      <c r="V16" s="6"/>
      <c r="W16" s="4"/>
      <c r="X16" s="4"/>
    </row>
    <row r="17" spans="1:24" x14ac:dyDescent="0.25">
      <c r="A17" s="92"/>
      <c r="B17" s="92"/>
      <c r="C17" s="95"/>
      <c r="D17" s="11"/>
      <c r="E17" s="58" t="s">
        <v>1</v>
      </c>
      <c r="F17" s="4"/>
      <c r="G17" s="6"/>
      <c r="H17" s="4"/>
      <c r="I17" s="4"/>
      <c r="J17" s="4"/>
      <c r="K17" s="8"/>
      <c r="L17" s="30"/>
      <c r="M17" s="27"/>
      <c r="N17" s="45"/>
      <c r="O17" s="8"/>
      <c r="P17" s="8">
        <v>114442</v>
      </c>
      <c r="Q17" s="8"/>
      <c r="R17" s="8"/>
      <c r="S17" s="4"/>
      <c r="T17" s="6"/>
      <c r="U17" s="4"/>
      <c r="V17" s="6"/>
      <c r="W17" s="4"/>
      <c r="X17" s="4"/>
    </row>
    <row r="18" spans="1:24" x14ac:dyDescent="0.25">
      <c r="A18" s="92"/>
      <c r="B18" s="92"/>
      <c r="C18" s="95"/>
      <c r="D18" s="11"/>
      <c r="E18" s="58" t="s">
        <v>49</v>
      </c>
      <c r="F18" s="4"/>
      <c r="G18" s="6"/>
      <c r="H18" s="4"/>
      <c r="I18" s="4"/>
      <c r="J18" s="4"/>
      <c r="K18" s="8"/>
      <c r="L18" s="30"/>
      <c r="M18" s="27"/>
      <c r="N18" s="45"/>
      <c r="O18" s="8"/>
      <c r="P18" s="8"/>
      <c r="Q18" s="8"/>
      <c r="R18" s="8">
        <v>676798</v>
      </c>
      <c r="S18" s="4"/>
      <c r="T18" s="6"/>
      <c r="U18" s="4"/>
      <c r="V18" s="6"/>
      <c r="W18" s="4"/>
      <c r="X18" s="4"/>
    </row>
    <row r="19" spans="1:24" x14ac:dyDescent="0.25">
      <c r="A19" s="92"/>
      <c r="B19" s="92"/>
      <c r="C19" s="95"/>
      <c r="D19" s="11"/>
      <c r="E19" s="58"/>
      <c r="F19" s="4"/>
      <c r="G19" s="6"/>
      <c r="H19" s="4"/>
      <c r="I19" s="4"/>
      <c r="J19" s="4"/>
      <c r="K19" s="8"/>
      <c r="L19" s="30"/>
      <c r="M19" s="27"/>
      <c r="N19" s="45"/>
      <c r="O19" s="8"/>
      <c r="P19" s="8"/>
      <c r="Q19" s="8"/>
      <c r="R19" s="8"/>
      <c r="S19" s="4"/>
      <c r="T19" s="6"/>
      <c r="U19" s="4"/>
      <c r="V19" s="6"/>
      <c r="W19" s="4"/>
      <c r="X19" s="4"/>
    </row>
    <row r="20" spans="1:24" x14ac:dyDescent="0.25">
      <c r="A20" s="91"/>
      <c r="B20" s="91"/>
      <c r="C20" s="95">
        <v>484100</v>
      </c>
      <c r="D20" s="24"/>
      <c r="E20" s="14" t="s">
        <v>86</v>
      </c>
      <c r="F20" s="33">
        <v>366.1</v>
      </c>
      <c r="G20" s="13">
        <f>41/47*100</f>
        <v>87.2340425531915</v>
      </c>
      <c r="H20" s="33"/>
      <c r="I20" s="33"/>
      <c r="J20" s="33"/>
      <c r="K20" s="16"/>
      <c r="L20" s="33"/>
      <c r="M20" s="33"/>
      <c r="N20" s="33"/>
      <c r="O20" s="46"/>
      <c r="P20" s="47"/>
      <c r="Q20" s="47"/>
      <c r="R20" s="47"/>
      <c r="S20" s="33"/>
      <c r="T20" s="17">
        <v>56720209</v>
      </c>
      <c r="U20" s="87">
        <v>472727</v>
      </c>
      <c r="V20" s="27"/>
      <c r="W20" s="4"/>
      <c r="X20" s="4"/>
    </row>
    <row r="21" spans="1:24" x14ac:dyDescent="0.25">
      <c r="A21" s="32"/>
      <c r="B21" s="32"/>
      <c r="C21" s="24"/>
      <c r="D21" s="24"/>
      <c r="E21" s="61"/>
      <c r="F21" s="32"/>
      <c r="G21" s="27"/>
      <c r="H21" s="32"/>
      <c r="I21" s="32"/>
      <c r="J21" s="32"/>
      <c r="K21" s="29"/>
      <c r="L21" s="32"/>
      <c r="M21" s="32"/>
      <c r="N21" s="32"/>
      <c r="O21" s="45"/>
      <c r="P21" s="49"/>
      <c r="Q21" s="49"/>
      <c r="R21" s="49"/>
      <c r="S21" s="32"/>
      <c r="T21" s="50"/>
      <c r="U21" s="38"/>
      <c r="V21" s="27"/>
      <c r="W21" s="24"/>
      <c r="X21" s="27"/>
    </row>
    <row r="22" spans="1:24" x14ac:dyDescent="0.25">
      <c r="A22" s="32"/>
      <c r="B22" s="32"/>
      <c r="C22" s="32"/>
      <c r="D22" s="32"/>
      <c r="E22" s="62" t="s">
        <v>56</v>
      </c>
      <c r="F22" s="32"/>
      <c r="G22" s="27"/>
      <c r="H22" s="35">
        <f>SUM(H10:I10)</f>
        <v>42669837.177392483</v>
      </c>
      <c r="I22" s="4"/>
      <c r="J22" s="4"/>
      <c r="K22" s="4"/>
      <c r="L22" s="51">
        <f>SUM(L16:L21)</f>
        <v>11720754.25</v>
      </c>
      <c r="M22" s="4"/>
      <c r="N22" s="4"/>
      <c r="O22" s="4"/>
      <c r="P22" s="4"/>
      <c r="Q22" s="4"/>
      <c r="R22" s="4"/>
      <c r="S22" s="4"/>
      <c r="T22" s="52">
        <f>(56720209+472727)</f>
        <v>57192936</v>
      </c>
      <c r="U22" s="4"/>
      <c r="V22" s="27"/>
      <c r="W22" s="4"/>
      <c r="X22" s="4"/>
    </row>
    <row r="23" spans="1:24" x14ac:dyDescent="0.25">
      <c r="A23" s="4"/>
      <c r="B23" s="4"/>
      <c r="C23" s="4"/>
      <c r="D23" s="4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thickBot="1" x14ac:dyDescent="0.3">
      <c r="A24" s="34"/>
      <c r="B24" s="34"/>
      <c r="C24" s="34"/>
      <c r="D24" s="34"/>
      <c r="E24" s="63" t="s">
        <v>70</v>
      </c>
      <c r="F24" s="34"/>
      <c r="G24" s="34"/>
      <c r="H24" s="34"/>
      <c r="I24" s="34"/>
      <c r="J24" s="42"/>
      <c r="K24" s="41"/>
      <c r="L24" s="34"/>
      <c r="M24" s="26"/>
      <c r="N24" s="53"/>
      <c r="O24" s="53"/>
      <c r="P24" s="54"/>
      <c r="Q24" s="55"/>
      <c r="R24" s="54"/>
      <c r="S24" s="34"/>
      <c r="T24" s="34"/>
      <c r="U24" s="34"/>
      <c r="V24" s="34"/>
      <c r="W24" s="56">
        <f>H22+L22-T22</f>
        <v>-2802344.5726075172</v>
      </c>
      <c r="X24" s="26">
        <f>W24/T22*100</f>
        <v>-4.8998089075327718</v>
      </c>
    </row>
    <row r="26" spans="1:24" x14ac:dyDescent="0.25">
      <c r="C26" s="94"/>
    </row>
    <row r="27" spans="1:24" x14ac:dyDescent="0.25">
      <c r="N27" s="94"/>
    </row>
    <row r="29" spans="1:24" x14ac:dyDescent="0.25">
      <c r="L29" s="90"/>
    </row>
    <row r="30" spans="1:24" x14ac:dyDescent="0.25">
      <c r="L30" s="90"/>
    </row>
    <row r="31" spans="1:24" x14ac:dyDescent="0.25">
      <c r="L31" s="90"/>
    </row>
    <row r="32" spans="1:24" x14ac:dyDescent="0.25">
      <c r="L32" s="90"/>
    </row>
  </sheetData>
  <mergeCells count="6">
    <mergeCell ref="K4:N4"/>
    <mergeCell ref="W2:X2"/>
    <mergeCell ref="H3:I3"/>
    <mergeCell ref="K3:P3"/>
    <mergeCell ref="T3:U3"/>
    <mergeCell ref="W3:X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workbookViewId="0"/>
  </sheetViews>
  <sheetFormatPr defaultRowHeight="15" x14ac:dyDescent="0.25"/>
  <cols>
    <col min="1" max="1" width="8" bestFit="1" customWidth="1"/>
    <col min="2" max="2" width="8" customWidth="1"/>
    <col min="3" max="3" width="9.140625" bestFit="1" customWidth="1"/>
    <col min="4" max="4" width="3.85546875" customWidth="1"/>
    <col min="5" max="5" width="46.5703125" customWidth="1"/>
    <col min="6" max="6" width="8.5703125" bestFit="1" customWidth="1"/>
    <col min="7" max="7" width="27.28515625" customWidth="1"/>
    <col min="8" max="8" width="14.85546875" customWidth="1"/>
    <col min="9" max="9" width="10.42578125" customWidth="1"/>
    <col min="10" max="10" width="2.7109375" customWidth="1"/>
    <col min="11" max="11" width="13.42578125" customWidth="1"/>
    <col min="12" max="12" width="16.7109375" bestFit="1" customWidth="1"/>
    <col min="13" max="13" width="15" customWidth="1"/>
    <col min="14" max="14" width="24" customWidth="1"/>
    <col min="15" max="15" width="3.140625" customWidth="1"/>
    <col min="16" max="16" width="18.28515625" customWidth="1"/>
    <col min="17" max="17" width="3.28515625" customWidth="1"/>
    <col min="18" max="18" width="18.28515625" customWidth="1"/>
    <col min="19" max="19" width="3.140625" customWidth="1"/>
    <col min="20" max="20" width="13.7109375" customWidth="1"/>
    <col min="21" max="21" width="12.140625" customWidth="1"/>
    <col min="22" max="22" width="3.140625" customWidth="1"/>
    <col min="23" max="23" width="15.5703125" customWidth="1"/>
    <col min="24" max="24" width="13.28515625" customWidth="1"/>
  </cols>
  <sheetData>
    <row r="1" spans="1:24" x14ac:dyDescent="0.25">
      <c r="A1" s="90" t="s">
        <v>95</v>
      </c>
    </row>
    <row r="2" spans="1:24" ht="17.25" x14ac:dyDescent="0.25">
      <c r="A2" s="90" t="s">
        <v>68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103" t="s">
        <v>53</v>
      </c>
      <c r="X2" s="103"/>
    </row>
    <row r="3" spans="1:24" ht="15.75" thickBot="1" x14ac:dyDescent="0.3">
      <c r="A3" s="90"/>
      <c r="B3" s="90"/>
      <c r="C3" s="90"/>
      <c r="D3" s="90"/>
      <c r="E3" s="90"/>
      <c r="F3" s="90"/>
      <c r="G3" s="90"/>
      <c r="H3" s="102" t="s">
        <v>35</v>
      </c>
      <c r="I3" s="102"/>
      <c r="J3" s="90"/>
      <c r="K3" s="102" t="s">
        <v>34</v>
      </c>
      <c r="L3" s="102"/>
      <c r="M3" s="102"/>
      <c r="N3" s="102"/>
      <c r="O3" s="102"/>
      <c r="P3" s="102"/>
      <c r="Q3" s="90"/>
      <c r="R3" s="100" t="s">
        <v>37</v>
      </c>
      <c r="S3" s="90"/>
      <c r="T3" s="102" t="s">
        <v>40</v>
      </c>
      <c r="U3" s="102"/>
      <c r="V3" s="90"/>
      <c r="W3" s="102" t="s">
        <v>54</v>
      </c>
      <c r="X3" s="102"/>
    </row>
    <row r="4" spans="1:24" x14ac:dyDescent="0.25">
      <c r="A4" s="2"/>
      <c r="B4" s="2"/>
      <c r="C4" s="2"/>
      <c r="D4" s="90"/>
      <c r="E4" s="90"/>
      <c r="F4" s="90"/>
      <c r="G4" s="90"/>
      <c r="H4" s="90"/>
      <c r="I4" s="90"/>
      <c r="J4" s="91"/>
      <c r="K4" s="104" t="s">
        <v>41</v>
      </c>
      <c r="L4" s="104"/>
      <c r="M4" s="105"/>
      <c r="N4" s="105"/>
      <c r="O4" s="39"/>
      <c r="P4" s="1"/>
      <c r="Q4" s="90"/>
      <c r="R4" s="90"/>
      <c r="S4" s="90"/>
      <c r="T4" s="90"/>
      <c r="U4" s="90"/>
      <c r="V4" s="90"/>
      <c r="W4" s="2"/>
      <c r="X4" s="2"/>
    </row>
    <row r="5" spans="1:24" x14ac:dyDescent="0.25">
      <c r="A5" s="2"/>
      <c r="B5" s="2"/>
      <c r="C5" s="2"/>
      <c r="D5" s="2"/>
      <c r="E5" s="2"/>
      <c r="F5" s="2"/>
      <c r="G5" s="91" t="s">
        <v>0</v>
      </c>
      <c r="H5" s="92" t="s">
        <v>76</v>
      </c>
      <c r="I5" s="90"/>
      <c r="J5" s="91"/>
      <c r="K5" s="90"/>
      <c r="L5" s="92" t="s">
        <v>4</v>
      </c>
      <c r="M5" s="90"/>
      <c r="N5" s="91" t="s">
        <v>51</v>
      </c>
      <c r="O5" s="2"/>
      <c r="P5" s="91" t="s">
        <v>36</v>
      </c>
      <c r="Q5" s="91"/>
      <c r="R5" s="3"/>
      <c r="S5" s="90"/>
      <c r="T5" s="90" t="s">
        <v>75</v>
      </c>
      <c r="U5" s="91"/>
      <c r="V5" s="91"/>
      <c r="W5" s="90"/>
      <c r="X5" s="90"/>
    </row>
    <row r="6" spans="1:24" x14ac:dyDescent="0.25">
      <c r="A6" s="2"/>
      <c r="B6" s="91" t="s">
        <v>2</v>
      </c>
      <c r="C6" s="92" t="s">
        <v>44</v>
      </c>
      <c r="D6" s="92"/>
      <c r="E6" s="2"/>
      <c r="F6" s="91" t="s">
        <v>3</v>
      </c>
      <c r="G6" s="91" t="s">
        <v>78</v>
      </c>
      <c r="H6" s="91" t="s">
        <v>43</v>
      </c>
      <c r="I6" s="90"/>
      <c r="J6" s="90"/>
      <c r="K6" s="90"/>
      <c r="L6" s="91" t="s">
        <v>7</v>
      </c>
      <c r="M6" s="91" t="s">
        <v>5</v>
      </c>
      <c r="N6" s="91" t="s">
        <v>52</v>
      </c>
      <c r="O6" s="91"/>
      <c r="P6" s="21" t="s">
        <v>39</v>
      </c>
      <c r="Q6" s="21"/>
      <c r="R6" s="91" t="s">
        <v>38</v>
      </c>
      <c r="S6" s="90"/>
      <c r="T6" s="91" t="s">
        <v>43</v>
      </c>
      <c r="U6" s="90"/>
      <c r="V6" s="91"/>
      <c r="W6" s="90"/>
      <c r="X6" s="91" t="s">
        <v>0</v>
      </c>
    </row>
    <row r="7" spans="1:24" x14ac:dyDescent="0.25">
      <c r="A7" s="92" t="s">
        <v>2</v>
      </c>
      <c r="B7" s="92" t="s">
        <v>6</v>
      </c>
      <c r="C7" s="91" t="s">
        <v>64</v>
      </c>
      <c r="D7" s="91"/>
      <c r="E7" s="2"/>
      <c r="F7" s="91" t="s">
        <v>32</v>
      </c>
      <c r="G7" s="91" t="s">
        <v>77</v>
      </c>
      <c r="H7" s="21" t="s">
        <v>59</v>
      </c>
      <c r="I7" s="21" t="s">
        <v>60</v>
      </c>
      <c r="J7" s="21"/>
      <c r="K7" s="91"/>
      <c r="L7" s="91" t="s">
        <v>61</v>
      </c>
      <c r="M7" s="91" t="s">
        <v>62</v>
      </c>
      <c r="N7" s="91" t="s">
        <v>8</v>
      </c>
      <c r="O7" s="91"/>
      <c r="P7" s="91" t="s">
        <v>55</v>
      </c>
      <c r="Q7" s="91"/>
      <c r="R7" s="91" t="s">
        <v>65</v>
      </c>
      <c r="S7" s="90"/>
      <c r="T7" s="91" t="s">
        <v>59</v>
      </c>
      <c r="U7" s="21" t="s">
        <v>60</v>
      </c>
      <c r="V7" s="91"/>
      <c r="W7" s="90"/>
      <c r="X7" s="21" t="s">
        <v>48</v>
      </c>
    </row>
    <row r="8" spans="1:24" ht="18" thickBot="1" x14ac:dyDescent="0.3">
      <c r="A8" s="34" t="s">
        <v>9</v>
      </c>
      <c r="B8" s="34" t="s">
        <v>10</v>
      </c>
      <c r="C8" s="34" t="s">
        <v>45</v>
      </c>
      <c r="D8" s="34"/>
      <c r="E8" s="34" t="s">
        <v>69</v>
      </c>
      <c r="F8" s="34" t="s">
        <v>11</v>
      </c>
      <c r="G8" s="34" t="s">
        <v>71</v>
      </c>
      <c r="H8" s="34" t="s">
        <v>72</v>
      </c>
      <c r="I8" s="5" t="s">
        <v>73</v>
      </c>
      <c r="J8" s="91"/>
      <c r="K8" s="34" t="s">
        <v>72</v>
      </c>
      <c r="L8" s="5" t="s">
        <v>47</v>
      </c>
      <c r="M8" s="5" t="s">
        <v>12</v>
      </c>
      <c r="N8" s="5" t="s">
        <v>12</v>
      </c>
      <c r="O8" s="34"/>
      <c r="P8" s="34" t="s">
        <v>74</v>
      </c>
      <c r="Q8" s="90"/>
      <c r="R8" s="34" t="s">
        <v>74</v>
      </c>
      <c r="S8" s="90"/>
      <c r="T8" s="34" t="s">
        <v>72</v>
      </c>
      <c r="U8" s="5" t="s">
        <v>73</v>
      </c>
      <c r="V8" s="91"/>
      <c r="W8" s="34" t="s">
        <v>72</v>
      </c>
      <c r="X8" s="5" t="s">
        <v>42</v>
      </c>
    </row>
    <row r="9" spans="1:24" x14ac:dyDescent="0.25">
      <c r="A9" s="4"/>
      <c r="B9" s="4"/>
      <c r="C9" s="4"/>
      <c r="D9" s="4"/>
      <c r="E9" s="32"/>
      <c r="F9" s="32"/>
      <c r="G9" s="32"/>
      <c r="H9" s="32"/>
      <c r="I9" s="4"/>
      <c r="J9" s="4"/>
      <c r="K9" s="32"/>
      <c r="L9" s="32"/>
      <c r="M9" s="32"/>
      <c r="N9" s="32"/>
      <c r="O9" s="32"/>
      <c r="P9" s="32"/>
      <c r="Q9" s="32"/>
      <c r="R9" s="32"/>
      <c r="S9" s="4"/>
      <c r="T9" s="32"/>
      <c r="U9" s="4"/>
      <c r="V9" s="32"/>
      <c r="W9" s="35"/>
      <c r="X9" s="32"/>
    </row>
    <row r="10" spans="1:24" x14ac:dyDescent="0.25">
      <c r="A10" s="92"/>
      <c r="B10" s="92"/>
      <c r="C10" s="95">
        <v>484100</v>
      </c>
      <c r="D10" s="11"/>
      <c r="E10" s="22" t="s">
        <v>86</v>
      </c>
      <c r="F10" s="36">
        <v>448.2</v>
      </c>
      <c r="G10" s="27">
        <f>41/47*100</f>
        <v>87.2340425531915</v>
      </c>
      <c r="H10" s="52">
        <v>56791016.687485106</v>
      </c>
      <c r="I10" s="88">
        <v>472727</v>
      </c>
      <c r="J10" s="6"/>
      <c r="K10" s="4"/>
      <c r="L10" s="4"/>
      <c r="M10" s="4"/>
      <c r="N10" s="4"/>
      <c r="O10" s="4"/>
      <c r="P10" s="4"/>
      <c r="Q10" s="4"/>
      <c r="R10" s="4"/>
      <c r="S10" s="4"/>
      <c r="T10" s="6"/>
      <c r="U10" s="6"/>
      <c r="V10" s="6"/>
      <c r="W10" s="4"/>
      <c r="X10" s="4"/>
    </row>
    <row r="11" spans="1:24" x14ac:dyDescent="0.25">
      <c r="A11" s="92"/>
      <c r="B11" s="92"/>
      <c r="C11" s="95"/>
      <c r="D11" s="11"/>
      <c r="E11" s="57"/>
      <c r="F11" s="4"/>
      <c r="G11" s="6"/>
      <c r="H11" s="35"/>
      <c r="I11" s="4"/>
      <c r="J11" s="6"/>
      <c r="K11" s="4"/>
      <c r="L11" s="4"/>
      <c r="M11" s="4"/>
      <c r="N11" s="4"/>
      <c r="O11" s="4"/>
      <c r="P11" s="4"/>
      <c r="Q11" s="4"/>
      <c r="R11" s="4"/>
      <c r="S11" s="4"/>
      <c r="T11" s="6"/>
      <c r="U11" s="6"/>
      <c r="V11" s="6"/>
      <c r="W11" s="4"/>
      <c r="X11" s="4"/>
    </row>
    <row r="12" spans="1:24" x14ac:dyDescent="0.25">
      <c r="A12" s="92"/>
      <c r="B12" s="92"/>
      <c r="C12" s="95">
        <v>188</v>
      </c>
      <c r="D12" s="11"/>
      <c r="E12" s="20" t="s">
        <v>23</v>
      </c>
      <c r="F12" s="4">
        <v>358</v>
      </c>
      <c r="G12" s="6">
        <f>7/47*100</f>
        <v>14.893617021276595</v>
      </c>
      <c r="H12" s="4"/>
      <c r="I12" s="4"/>
      <c r="J12" s="4"/>
      <c r="K12" s="95">
        <v>231098</v>
      </c>
      <c r="L12" s="11"/>
      <c r="M12" s="11"/>
      <c r="N12" s="11"/>
      <c r="O12" s="11"/>
      <c r="P12" s="11"/>
      <c r="Q12" s="11"/>
      <c r="R12" s="11"/>
      <c r="S12" s="4"/>
      <c r="T12" s="6"/>
      <c r="U12" s="4"/>
      <c r="V12" s="6"/>
      <c r="W12" s="4"/>
      <c r="X12" s="4"/>
    </row>
    <row r="13" spans="1:24" x14ac:dyDescent="0.25">
      <c r="A13" s="92"/>
      <c r="B13" s="92"/>
      <c r="C13" s="95">
        <v>6880</v>
      </c>
      <c r="D13" s="11"/>
      <c r="E13" s="9" t="s">
        <v>87</v>
      </c>
      <c r="F13" s="4">
        <v>250</v>
      </c>
      <c r="G13" s="6">
        <f>19/47*100</f>
        <v>40.425531914893611</v>
      </c>
      <c r="H13" s="4"/>
      <c r="I13" s="4"/>
      <c r="J13" s="4"/>
      <c r="K13" s="95">
        <v>9850448.8423157874</v>
      </c>
      <c r="L13" s="8"/>
      <c r="M13" s="8"/>
      <c r="N13" s="8"/>
      <c r="O13" s="8"/>
      <c r="P13" s="8"/>
      <c r="Q13" s="8"/>
      <c r="R13" s="8"/>
      <c r="S13" s="4"/>
      <c r="T13" s="6"/>
      <c r="U13" s="4"/>
      <c r="V13" s="6"/>
      <c r="W13" s="4"/>
      <c r="X13" s="4"/>
    </row>
    <row r="14" spans="1:24" x14ac:dyDescent="0.25">
      <c r="A14" s="92"/>
      <c r="B14" s="92"/>
      <c r="C14" s="95">
        <v>1870</v>
      </c>
      <c r="D14" s="11"/>
      <c r="E14" s="9" t="s">
        <v>88</v>
      </c>
      <c r="F14" s="4">
        <v>238.8</v>
      </c>
      <c r="G14" s="6">
        <f>9/47*100</f>
        <v>19.148936170212767</v>
      </c>
      <c r="H14" s="4"/>
      <c r="I14" s="4"/>
      <c r="J14" s="4"/>
      <c r="K14" s="95">
        <v>3562237.0999999996</v>
      </c>
      <c r="L14" s="8"/>
      <c r="M14" s="8"/>
      <c r="N14" s="8"/>
      <c r="O14" s="8"/>
      <c r="P14" s="8"/>
      <c r="Q14" s="8"/>
      <c r="R14" s="8"/>
      <c r="S14" s="4"/>
      <c r="T14" s="6"/>
      <c r="U14" s="4"/>
      <c r="V14" s="6"/>
      <c r="W14" s="4"/>
      <c r="X14" s="4"/>
    </row>
    <row r="15" spans="1:24" ht="15.75" x14ac:dyDescent="0.25">
      <c r="A15" s="101">
        <v>6</v>
      </c>
      <c r="B15" s="96">
        <v>268.2</v>
      </c>
      <c r="C15" s="95">
        <v>220</v>
      </c>
      <c r="D15" s="11"/>
      <c r="E15" s="12" t="s">
        <v>89</v>
      </c>
      <c r="F15" s="4">
        <v>227.2</v>
      </c>
      <c r="G15" s="6">
        <f>5/47*100</f>
        <v>10.638297872340425</v>
      </c>
      <c r="H15" s="4"/>
      <c r="I15" s="4"/>
      <c r="J15" s="4"/>
      <c r="K15" s="95">
        <v>150743.06400000001</v>
      </c>
      <c r="L15" s="8"/>
      <c r="M15" s="8"/>
      <c r="N15" s="8"/>
      <c r="O15" s="8"/>
      <c r="P15" s="8"/>
      <c r="Q15" s="8"/>
      <c r="R15" s="8"/>
      <c r="S15" s="4"/>
      <c r="T15" s="6"/>
      <c r="U15" s="4"/>
      <c r="V15" s="6"/>
      <c r="W15" s="4"/>
      <c r="X15" s="4"/>
    </row>
    <row r="16" spans="1:24" x14ac:dyDescent="0.25">
      <c r="A16" s="92"/>
      <c r="B16" s="96"/>
      <c r="C16" s="95">
        <f>1120+949</f>
        <v>2069</v>
      </c>
      <c r="D16" s="11"/>
      <c r="E16" s="20" t="s">
        <v>80</v>
      </c>
      <c r="F16" s="4">
        <v>202.2</v>
      </c>
      <c r="G16" s="6">
        <f>4/47*100</f>
        <v>8.5106382978723403</v>
      </c>
      <c r="H16" s="4"/>
      <c r="I16" s="4"/>
      <c r="J16" s="4"/>
      <c r="K16" s="95">
        <v>1241204</v>
      </c>
      <c r="L16" s="8"/>
      <c r="M16" s="8"/>
      <c r="N16" s="8"/>
      <c r="O16" s="8"/>
      <c r="P16" s="8"/>
      <c r="Q16" s="8"/>
      <c r="R16" s="8"/>
      <c r="S16" s="4"/>
      <c r="T16" s="6"/>
      <c r="U16" s="4"/>
      <c r="V16" s="6"/>
      <c r="W16" s="4"/>
      <c r="X16" s="4"/>
    </row>
    <row r="17" spans="1:24" x14ac:dyDescent="0.25">
      <c r="A17" s="92"/>
      <c r="B17" s="96"/>
      <c r="C17" s="95">
        <v>561</v>
      </c>
      <c r="D17" s="11"/>
      <c r="E17" s="20" t="s">
        <v>90</v>
      </c>
      <c r="F17" s="4">
        <v>138.19999999999999</v>
      </c>
      <c r="G17" s="6">
        <f>5/47*100</f>
        <v>10.638297872340425</v>
      </c>
      <c r="H17" s="4"/>
      <c r="I17" s="4"/>
      <c r="J17" s="4"/>
      <c r="K17" s="95">
        <v>291500.40000000002</v>
      </c>
      <c r="L17" s="8"/>
      <c r="M17" s="8"/>
      <c r="N17" s="8"/>
      <c r="O17" s="8"/>
      <c r="P17" s="8"/>
      <c r="Q17" s="8"/>
      <c r="R17" s="8"/>
      <c r="S17" s="4"/>
      <c r="T17" s="6"/>
      <c r="U17" s="4"/>
      <c r="V17" s="6"/>
      <c r="W17" s="4"/>
      <c r="X17" s="4"/>
    </row>
    <row r="18" spans="1:24" x14ac:dyDescent="0.25">
      <c r="A18" s="92"/>
      <c r="B18" s="96"/>
      <c r="C18" s="95">
        <v>14584</v>
      </c>
      <c r="D18" s="11"/>
      <c r="E18" s="9" t="s">
        <v>91</v>
      </c>
      <c r="F18" s="4">
        <v>130.1</v>
      </c>
      <c r="G18" s="6">
        <f>20/47*100</f>
        <v>42.553191489361701</v>
      </c>
      <c r="H18" s="4"/>
      <c r="I18" s="4"/>
      <c r="J18" s="4"/>
      <c r="K18" s="95">
        <v>872978</v>
      </c>
      <c r="L18" s="8"/>
      <c r="M18" s="8"/>
      <c r="N18" s="8"/>
      <c r="O18" s="8"/>
      <c r="P18" s="8"/>
      <c r="Q18" s="8"/>
      <c r="R18" s="8"/>
      <c r="S18" s="4"/>
      <c r="T18" s="6"/>
      <c r="U18" s="4"/>
      <c r="V18" s="6"/>
      <c r="W18" s="4"/>
      <c r="X18" s="4"/>
    </row>
    <row r="19" spans="1:24" x14ac:dyDescent="0.25">
      <c r="A19" s="92"/>
      <c r="B19" s="92"/>
      <c r="C19" s="95">
        <v>2570</v>
      </c>
      <c r="D19" s="11"/>
      <c r="E19" s="9" t="s">
        <v>92</v>
      </c>
      <c r="F19" s="4">
        <v>104.4</v>
      </c>
      <c r="G19" s="6">
        <f>15/47*100</f>
        <v>31.914893617021278</v>
      </c>
      <c r="H19" s="4"/>
      <c r="I19" s="4"/>
      <c r="J19" s="4"/>
      <c r="K19" s="95">
        <v>200830.52153466662</v>
      </c>
      <c r="O19" s="8"/>
      <c r="P19" s="8"/>
      <c r="Q19" s="8"/>
      <c r="R19" s="8"/>
      <c r="S19" s="4"/>
      <c r="T19" s="6"/>
      <c r="U19" s="4"/>
      <c r="V19" s="6"/>
      <c r="W19" s="4"/>
      <c r="X19" s="4"/>
    </row>
    <row r="20" spans="1:24" x14ac:dyDescent="0.25">
      <c r="A20" s="92"/>
      <c r="B20" s="92"/>
      <c r="C20" s="95">
        <f>C25-C10-C12-C13-C14-C15-C16-C17-C18-C19</f>
        <v>9458</v>
      </c>
      <c r="D20" s="11"/>
      <c r="E20" s="20" t="s">
        <v>57</v>
      </c>
      <c r="F20" s="37" t="s">
        <v>46</v>
      </c>
      <c r="G20" s="6">
        <v>0</v>
      </c>
      <c r="H20" s="4"/>
      <c r="I20" s="4"/>
      <c r="J20" s="4"/>
      <c r="K20" s="84" t="s">
        <v>46</v>
      </c>
      <c r="O20" s="8"/>
      <c r="P20" s="8"/>
      <c r="Q20" s="8"/>
      <c r="R20" s="8"/>
      <c r="S20" s="4"/>
      <c r="T20" s="6"/>
      <c r="U20" s="4"/>
      <c r="V20" s="6"/>
      <c r="W20" s="4"/>
      <c r="X20" s="4"/>
    </row>
    <row r="21" spans="1:24" x14ac:dyDescent="0.25">
      <c r="A21" s="92"/>
      <c r="B21" s="92"/>
      <c r="C21" s="95">
        <f>SUM(C12:C20)</f>
        <v>38400</v>
      </c>
      <c r="D21" s="11"/>
      <c r="E21" s="9"/>
      <c r="F21" s="4"/>
      <c r="G21" s="6"/>
      <c r="H21" s="4"/>
      <c r="I21" s="4"/>
      <c r="J21" s="4"/>
      <c r="K21" s="8"/>
      <c r="L21" s="30">
        <f>SUM(K12:K19)</f>
        <v>16401039.927850453</v>
      </c>
      <c r="M21" s="27">
        <f>L21/T25*100</f>
        <v>23.046501335732241</v>
      </c>
      <c r="N21" s="45">
        <v>83.703768724467025</v>
      </c>
      <c r="O21" s="8"/>
      <c r="P21" s="8"/>
      <c r="Q21" s="8"/>
      <c r="R21" s="8"/>
      <c r="S21" s="4"/>
      <c r="T21" s="6"/>
      <c r="U21" s="4"/>
      <c r="V21" s="6"/>
      <c r="W21" s="4"/>
      <c r="X21" s="4"/>
    </row>
    <row r="22" spans="1:24" x14ac:dyDescent="0.25">
      <c r="A22" s="92"/>
      <c r="B22" s="92"/>
      <c r="C22" s="95"/>
      <c r="D22" s="11"/>
      <c r="E22" s="58" t="s">
        <v>1</v>
      </c>
      <c r="F22" s="4"/>
      <c r="G22" s="6"/>
      <c r="H22" s="4"/>
      <c r="I22" s="4"/>
      <c r="J22" s="4"/>
      <c r="K22" s="8"/>
      <c r="L22" s="30"/>
      <c r="M22" s="27"/>
      <c r="N22" s="45"/>
      <c r="O22" s="8"/>
      <c r="P22" s="8">
        <v>160570</v>
      </c>
      <c r="Q22" s="8"/>
      <c r="R22" s="8"/>
      <c r="S22" s="4"/>
      <c r="T22" s="6"/>
      <c r="U22" s="4"/>
      <c r="V22" s="6"/>
      <c r="W22" s="4"/>
      <c r="X22" s="4"/>
    </row>
    <row r="23" spans="1:24" x14ac:dyDescent="0.25">
      <c r="A23" s="92"/>
      <c r="B23" s="92"/>
      <c r="C23" s="95"/>
      <c r="D23" s="11"/>
      <c r="E23" s="58" t="s">
        <v>49</v>
      </c>
      <c r="F23" s="4"/>
      <c r="G23" s="6"/>
      <c r="H23" s="4"/>
      <c r="I23" s="4"/>
      <c r="J23" s="4"/>
      <c r="K23" s="8"/>
      <c r="L23" s="30"/>
      <c r="M23" s="27"/>
      <c r="N23" s="45"/>
      <c r="O23" s="8"/>
      <c r="P23" s="8"/>
      <c r="Q23" s="8"/>
      <c r="R23" s="8">
        <v>2064457</v>
      </c>
      <c r="S23" s="4"/>
      <c r="T23" s="6"/>
      <c r="U23" s="4"/>
      <c r="V23" s="6"/>
      <c r="W23" s="4"/>
      <c r="X23" s="4"/>
    </row>
    <row r="24" spans="1:24" x14ac:dyDescent="0.25">
      <c r="A24" s="92"/>
      <c r="B24" s="92"/>
      <c r="C24" s="95"/>
      <c r="D24" s="11"/>
      <c r="E24" s="58"/>
      <c r="G24" s="6"/>
      <c r="H24" s="4"/>
      <c r="I24" s="4"/>
      <c r="J24" s="4"/>
      <c r="K24" s="8"/>
      <c r="L24" s="30"/>
      <c r="M24" s="27"/>
      <c r="N24" s="45"/>
      <c r="O24" s="8"/>
      <c r="P24" s="8"/>
      <c r="Q24" s="8"/>
      <c r="R24" s="8"/>
      <c r="S24" s="4"/>
      <c r="T24" s="6"/>
      <c r="U24" s="4"/>
      <c r="V24" s="6"/>
      <c r="W24" s="4"/>
      <c r="X24" s="4"/>
    </row>
    <row r="25" spans="1:24" x14ac:dyDescent="0.25">
      <c r="A25" s="91"/>
      <c r="B25" s="91"/>
      <c r="C25" s="95">
        <v>522500</v>
      </c>
      <c r="D25" s="24"/>
      <c r="E25" s="14" t="s">
        <v>27</v>
      </c>
      <c r="F25" s="33">
        <v>97.2</v>
      </c>
      <c r="G25" s="13">
        <v>100</v>
      </c>
      <c r="H25" s="33"/>
      <c r="I25" s="33"/>
      <c r="J25" s="33"/>
      <c r="K25" s="16"/>
      <c r="L25" s="33"/>
      <c r="M25" s="33"/>
      <c r="N25" s="33"/>
      <c r="O25" s="46"/>
      <c r="P25" s="47"/>
      <c r="Q25" s="47"/>
      <c r="R25" s="47"/>
      <c r="S25" s="33"/>
      <c r="T25" s="48">
        <v>71164988.077481449</v>
      </c>
      <c r="U25" s="87">
        <v>526654</v>
      </c>
      <c r="V25" s="27"/>
      <c r="W25" s="4"/>
      <c r="X25" s="4"/>
    </row>
    <row r="26" spans="1:24" x14ac:dyDescent="0.25">
      <c r="A26" s="32"/>
      <c r="B26" s="32"/>
      <c r="C26" s="24"/>
      <c r="D26" s="24"/>
      <c r="E26" s="61"/>
      <c r="F26" s="32"/>
      <c r="G26" s="27"/>
      <c r="H26" s="32"/>
      <c r="I26" s="32"/>
      <c r="J26" s="32"/>
      <c r="K26" s="29"/>
      <c r="L26" s="32"/>
      <c r="M26" s="32"/>
      <c r="N26" s="32"/>
      <c r="O26" s="45"/>
      <c r="P26" s="49"/>
      <c r="Q26" s="49"/>
      <c r="R26" s="49"/>
      <c r="S26" s="32"/>
      <c r="T26" s="50"/>
      <c r="U26" s="38"/>
      <c r="V26" s="27"/>
      <c r="W26" s="24"/>
      <c r="X26" s="27"/>
    </row>
    <row r="27" spans="1:24" x14ac:dyDescent="0.25">
      <c r="A27" s="32"/>
      <c r="B27" s="32"/>
      <c r="C27" s="32"/>
      <c r="D27" s="32"/>
      <c r="E27" s="62" t="s">
        <v>56</v>
      </c>
      <c r="F27" s="32"/>
      <c r="G27" s="27"/>
      <c r="H27" s="35">
        <f>SUM(H10:I10)</f>
        <v>57263743.687485106</v>
      </c>
      <c r="I27" s="4"/>
      <c r="J27" s="4"/>
      <c r="K27" s="4"/>
      <c r="L27" s="51">
        <f>SUM(L21:L26)</f>
        <v>16401039.927850453</v>
      </c>
      <c r="M27" s="4"/>
      <c r="N27" s="4"/>
      <c r="O27" s="4"/>
      <c r="P27" s="11">
        <f>SUM(P22:P26)</f>
        <v>160570</v>
      </c>
      <c r="Q27" s="4"/>
      <c r="R27" s="11">
        <f>SUM(R23:R26)</f>
        <v>2064457</v>
      </c>
      <c r="S27" s="4"/>
      <c r="T27" s="52">
        <f>SUM(T25:U25)</f>
        <v>71691642.077481449</v>
      </c>
      <c r="U27" s="4"/>
      <c r="V27" s="27"/>
      <c r="W27" s="4"/>
      <c r="X27" s="4"/>
    </row>
    <row r="28" spans="1:24" x14ac:dyDescent="0.25">
      <c r="A28" s="4"/>
      <c r="B28" s="4"/>
      <c r="C28" s="4"/>
      <c r="D28" s="4"/>
      <c r="E28" s="5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thickBot="1" x14ac:dyDescent="0.3">
      <c r="A29" s="34"/>
      <c r="B29" s="34"/>
      <c r="C29" s="34"/>
      <c r="D29" s="34"/>
      <c r="E29" s="63" t="s">
        <v>70</v>
      </c>
      <c r="F29" s="34"/>
      <c r="G29" s="34"/>
      <c r="H29" s="34"/>
      <c r="I29" s="34"/>
      <c r="J29" s="42"/>
      <c r="K29" s="41"/>
      <c r="L29" s="34"/>
      <c r="M29" s="26"/>
      <c r="N29" s="53"/>
      <c r="O29" s="53"/>
      <c r="P29" s="54"/>
      <c r="Q29" s="55"/>
      <c r="R29" s="54"/>
      <c r="S29" s="34"/>
      <c r="T29" s="34"/>
      <c r="U29" s="34"/>
      <c r="V29" s="34"/>
      <c r="W29" s="56">
        <f>H27+L27+P27-T27-R27</f>
        <v>69254.537854105234</v>
      </c>
      <c r="X29" s="26">
        <f>W29/T27*100</f>
        <v>9.6600574135626172E-2</v>
      </c>
    </row>
    <row r="33" spans="6:7" x14ac:dyDescent="0.25">
      <c r="G33" s="20"/>
    </row>
    <row r="34" spans="6:7" x14ac:dyDescent="0.25">
      <c r="F34" s="32"/>
      <c r="G34" s="9"/>
    </row>
    <row r="35" spans="6:7" x14ac:dyDescent="0.25">
      <c r="F35" s="32"/>
      <c r="G35" s="9"/>
    </row>
    <row r="36" spans="6:7" x14ac:dyDescent="0.25">
      <c r="G36" s="31"/>
    </row>
    <row r="37" spans="6:7" x14ac:dyDescent="0.25">
      <c r="G37" s="20"/>
    </row>
    <row r="38" spans="6:7" x14ac:dyDescent="0.25">
      <c r="G38" s="20"/>
    </row>
    <row r="39" spans="6:7" x14ac:dyDescent="0.25">
      <c r="G39" s="9"/>
    </row>
    <row r="40" spans="6:7" x14ac:dyDescent="0.25">
      <c r="G40" s="9"/>
    </row>
    <row r="48" spans="6:7" x14ac:dyDescent="0.25">
      <c r="F48" s="4"/>
    </row>
    <row r="51" spans="6:6" x14ac:dyDescent="0.25">
      <c r="F51" s="91"/>
    </row>
  </sheetData>
  <mergeCells count="6">
    <mergeCell ref="K4:N4"/>
    <mergeCell ref="W2:X2"/>
    <mergeCell ref="H3:I3"/>
    <mergeCell ref="K3:P3"/>
    <mergeCell ref="T3:U3"/>
    <mergeCell ref="W3:X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workbookViewId="0"/>
  </sheetViews>
  <sheetFormatPr defaultRowHeight="15" x14ac:dyDescent="0.25"/>
  <cols>
    <col min="1" max="1" width="8" bestFit="1" customWidth="1"/>
    <col min="2" max="2" width="8" customWidth="1"/>
    <col min="3" max="3" width="9.140625" bestFit="1" customWidth="1"/>
    <col min="4" max="4" width="3.85546875" customWidth="1"/>
    <col min="5" max="5" width="53.85546875" customWidth="1"/>
    <col min="6" max="6" width="8.5703125" bestFit="1" customWidth="1"/>
    <col min="7" max="7" width="11" customWidth="1"/>
    <col min="8" max="8" width="27.28515625" customWidth="1"/>
    <col min="9" max="9" width="13.28515625" customWidth="1"/>
    <col min="10" max="10" width="12.42578125" customWidth="1"/>
    <col min="11" max="11" width="2.7109375" customWidth="1"/>
    <col min="12" max="12" width="14.42578125" customWidth="1"/>
    <col min="13" max="13" width="29.7109375" customWidth="1"/>
    <col min="14" max="14" width="14.28515625" customWidth="1"/>
    <col min="15" max="15" width="2.7109375" style="90" customWidth="1"/>
    <col min="16" max="16" width="17.5703125" customWidth="1"/>
    <col min="17" max="17" width="3.28515625" customWidth="1"/>
    <col min="18" max="18" width="17.7109375" customWidth="1"/>
    <col min="19" max="19" width="3.140625" customWidth="1"/>
    <col min="20" max="20" width="14.7109375" customWidth="1"/>
    <col min="21" max="21" width="11.42578125" customWidth="1"/>
    <col min="22" max="22" width="3.140625" customWidth="1"/>
    <col min="23" max="23" width="15.5703125" customWidth="1"/>
    <col min="24" max="24" width="13.28515625" customWidth="1"/>
  </cols>
  <sheetData>
    <row r="1" spans="1:24" x14ac:dyDescent="0.25">
      <c r="A1" s="90" t="s">
        <v>95</v>
      </c>
    </row>
    <row r="2" spans="1:24" ht="17.25" x14ac:dyDescent="0.25">
      <c r="A2" s="90" t="s">
        <v>68</v>
      </c>
      <c r="W2" s="103" t="s">
        <v>53</v>
      </c>
      <c r="X2" s="103"/>
    </row>
    <row r="3" spans="1:24" ht="15.75" thickBot="1" x14ac:dyDescent="0.3">
      <c r="I3" s="102" t="s">
        <v>35</v>
      </c>
      <c r="J3" s="102"/>
      <c r="L3" s="102" t="s">
        <v>34</v>
      </c>
      <c r="M3" s="102"/>
      <c r="N3" s="102"/>
      <c r="O3" s="102"/>
      <c r="P3" s="102"/>
      <c r="R3" s="40" t="s">
        <v>37</v>
      </c>
      <c r="T3" s="102" t="s">
        <v>40</v>
      </c>
      <c r="U3" s="102"/>
      <c r="W3" s="102" t="s">
        <v>54</v>
      </c>
      <c r="X3" s="102"/>
    </row>
    <row r="4" spans="1:24" x14ac:dyDescent="0.25">
      <c r="A4" s="2"/>
      <c r="B4" s="2"/>
      <c r="C4" s="2"/>
      <c r="K4" s="32"/>
      <c r="L4" s="104" t="s">
        <v>41</v>
      </c>
      <c r="M4" s="104"/>
      <c r="N4" s="105"/>
      <c r="O4" s="39"/>
      <c r="P4" s="1"/>
      <c r="W4" s="2"/>
      <c r="X4" s="2"/>
    </row>
    <row r="5" spans="1:24" x14ac:dyDescent="0.25">
      <c r="A5" s="2"/>
      <c r="B5" s="2"/>
      <c r="C5" s="2"/>
      <c r="D5" s="2"/>
      <c r="E5" s="2"/>
      <c r="F5" s="2"/>
      <c r="G5" s="2"/>
      <c r="H5" s="91" t="s">
        <v>0</v>
      </c>
      <c r="I5" s="4" t="s">
        <v>76</v>
      </c>
      <c r="K5" s="32"/>
      <c r="M5" s="4" t="s">
        <v>4</v>
      </c>
      <c r="P5" s="32" t="s">
        <v>36</v>
      </c>
      <c r="Q5" s="32"/>
      <c r="R5" s="3"/>
      <c r="T5" s="92" t="s">
        <v>75</v>
      </c>
      <c r="U5" s="32"/>
      <c r="V5" s="32"/>
    </row>
    <row r="6" spans="1:24" x14ac:dyDescent="0.25">
      <c r="A6" s="2"/>
      <c r="B6" s="32" t="s">
        <v>2</v>
      </c>
      <c r="C6" s="4" t="s">
        <v>44</v>
      </c>
      <c r="D6" s="4"/>
      <c r="E6" s="2"/>
      <c r="F6" s="32" t="s">
        <v>3</v>
      </c>
      <c r="G6" s="32" t="s">
        <v>58</v>
      </c>
      <c r="H6" s="91" t="s">
        <v>78</v>
      </c>
      <c r="I6" s="32" t="s">
        <v>43</v>
      </c>
      <c r="M6" s="32" t="s">
        <v>7</v>
      </c>
      <c r="N6" s="2" t="s">
        <v>93</v>
      </c>
      <c r="O6" s="2"/>
      <c r="P6" s="21" t="s">
        <v>39</v>
      </c>
      <c r="Q6" s="21"/>
      <c r="R6" s="32" t="s">
        <v>38</v>
      </c>
      <c r="T6" s="32" t="s">
        <v>43</v>
      </c>
      <c r="V6" s="32"/>
      <c r="X6" s="32" t="s">
        <v>0</v>
      </c>
    </row>
    <row r="7" spans="1:24" x14ac:dyDescent="0.25">
      <c r="A7" s="4" t="s">
        <v>2</v>
      </c>
      <c r="B7" s="4" t="s">
        <v>6</v>
      </c>
      <c r="C7" s="32" t="s">
        <v>64</v>
      </c>
      <c r="D7" s="32"/>
      <c r="E7" s="2"/>
      <c r="F7" s="32" t="s">
        <v>32</v>
      </c>
      <c r="G7" s="32" t="s">
        <v>32</v>
      </c>
      <c r="H7" s="91" t="s">
        <v>77</v>
      </c>
      <c r="I7" s="21" t="s">
        <v>59</v>
      </c>
      <c r="J7" s="21" t="s">
        <v>60</v>
      </c>
      <c r="K7" s="21"/>
      <c r="L7" s="32"/>
      <c r="M7" s="32" t="s">
        <v>63</v>
      </c>
      <c r="N7" s="32" t="s">
        <v>94</v>
      </c>
      <c r="O7" s="91"/>
      <c r="P7" s="32" t="s">
        <v>55</v>
      </c>
      <c r="Q7" s="32"/>
      <c r="R7" s="32" t="s">
        <v>65</v>
      </c>
      <c r="T7" s="32" t="s">
        <v>59</v>
      </c>
      <c r="U7" s="21" t="s">
        <v>60</v>
      </c>
      <c r="V7" s="32"/>
      <c r="X7" s="21" t="s">
        <v>48</v>
      </c>
    </row>
    <row r="8" spans="1:24" ht="18" thickBot="1" x14ac:dyDescent="0.3">
      <c r="A8" s="34" t="s">
        <v>9</v>
      </c>
      <c r="B8" s="34" t="s">
        <v>10</v>
      </c>
      <c r="C8" s="34" t="s">
        <v>45</v>
      </c>
      <c r="D8" s="34"/>
      <c r="E8" s="34" t="s">
        <v>50</v>
      </c>
      <c r="F8" s="34" t="s">
        <v>11</v>
      </c>
      <c r="G8" s="34" t="s">
        <v>11</v>
      </c>
      <c r="H8" s="34" t="s">
        <v>71</v>
      </c>
      <c r="I8" s="34" t="s">
        <v>72</v>
      </c>
      <c r="J8" s="5" t="s">
        <v>73</v>
      </c>
      <c r="K8" s="32"/>
      <c r="L8" s="34" t="s">
        <v>72</v>
      </c>
      <c r="M8" s="5" t="s">
        <v>47</v>
      </c>
      <c r="N8" s="34" t="s">
        <v>12</v>
      </c>
      <c r="O8" s="34"/>
      <c r="P8" s="34" t="s">
        <v>74</v>
      </c>
      <c r="R8" s="34" t="s">
        <v>74</v>
      </c>
      <c r="T8" s="34" t="s">
        <v>72</v>
      </c>
      <c r="U8" s="5" t="s">
        <v>73</v>
      </c>
      <c r="V8" s="32"/>
      <c r="W8" s="34" t="s">
        <v>72</v>
      </c>
      <c r="X8" s="5" t="s">
        <v>42</v>
      </c>
    </row>
    <row r="9" spans="1:24" x14ac:dyDescent="0.25">
      <c r="A9" s="4"/>
      <c r="B9" s="4"/>
      <c r="C9" s="4"/>
      <c r="D9" s="4"/>
      <c r="E9" s="32"/>
      <c r="F9" s="32"/>
      <c r="G9" s="32"/>
      <c r="H9" s="32"/>
      <c r="I9" s="32"/>
      <c r="J9" s="4"/>
      <c r="K9" s="4"/>
      <c r="L9" s="32"/>
      <c r="M9" s="32"/>
      <c r="N9" s="32"/>
      <c r="O9" s="91"/>
      <c r="P9" s="32"/>
      <c r="Q9" s="32"/>
      <c r="R9" s="32"/>
      <c r="S9" s="4"/>
      <c r="T9" s="32"/>
      <c r="U9" s="4"/>
      <c r="V9" s="32"/>
      <c r="W9" s="35"/>
      <c r="X9" s="32"/>
    </row>
    <row r="10" spans="1:24" x14ac:dyDescent="0.25">
      <c r="A10" s="4"/>
      <c r="B10" s="4"/>
      <c r="C10" s="11">
        <v>522500</v>
      </c>
      <c r="D10" s="11"/>
      <c r="E10" s="22" t="s">
        <v>27</v>
      </c>
      <c r="F10" s="32">
        <v>97.9</v>
      </c>
      <c r="G10" s="37" t="s">
        <v>46</v>
      </c>
      <c r="H10" s="27">
        <f>1*100</f>
        <v>100</v>
      </c>
      <c r="I10" s="69">
        <v>71164988.077481449</v>
      </c>
      <c r="J10" s="88">
        <v>526654</v>
      </c>
      <c r="K10" s="6"/>
      <c r="L10" s="4"/>
      <c r="M10" s="4"/>
      <c r="N10" s="4">
        <v>69</v>
      </c>
      <c r="O10" s="92"/>
      <c r="P10" s="4"/>
      <c r="Q10" s="4"/>
      <c r="R10" s="4"/>
      <c r="S10" s="4"/>
      <c r="T10" s="6"/>
      <c r="U10" s="6"/>
      <c r="V10" s="6"/>
      <c r="W10" s="4"/>
      <c r="X10" s="4"/>
    </row>
    <row r="11" spans="1:24" x14ac:dyDescent="0.25">
      <c r="A11" s="4"/>
      <c r="B11" s="4"/>
      <c r="C11" s="11"/>
      <c r="D11" s="11"/>
      <c r="E11" s="57"/>
      <c r="F11" s="4"/>
      <c r="G11" s="4"/>
      <c r="H11" s="6"/>
      <c r="I11" s="35"/>
      <c r="J11" s="4"/>
      <c r="K11" s="6"/>
      <c r="L11" s="4"/>
      <c r="M11" s="4"/>
      <c r="N11" s="4"/>
      <c r="O11" s="92"/>
      <c r="P11" s="4"/>
      <c r="Q11" s="4"/>
      <c r="R11" s="4"/>
      <c r="S11" s="4"/>
      <c r="T11" s="6"/>
      <c r="U11" s="6"/>
      <c r="V11" s="6"/>
      <c r="W11" s="4"/>
      <c r="X11" s="4"/>
    </row>
    <row r="12" spans="1:24" x14ac:dyDescent="0.25">
      <c r="A12" s="4"/>
      <c r="B12" s="4"/>
      <c r="C12" s="11">
        <v>524000</v>
      </c>
      <c r="D12" s="11"/>
      <c r="E12" s="22" t="s">
        <v>28</v>
      </c>
      <c r="F12" s="32">
        <v>28.1</v>
      </c>
      <c r="G12" s="37" t="s">
        <v>46</v>
      </c>
      <c r="H12" s="86">
        <f>3/47*100</f>
        <v>6.3829787234042552</v>
      </c>
      <c r="I12" s="98">
        <v>83573827.786585271</v>
      </c>
      <c r="J12" s="4"/>
      <c r="K12" s="4"/>
      <c r="L12" s="11"/>
      <c r="M12" s="11"/>
      <c r="N12" s="11"/>
      <c r="O12" s="95"/>
      <c r="P12" s="11"/>
      <c r="Q12" s="11"/>
      <c r="R12" s="11"/>
      <c r="S12" s="4"/>
      <c r="T12" s="6"/>
      <c r="U12" s="4"/>
      <c r="V12" s="6"/>
      <c r="W12" s="4"/>
      <c r="X12" s="4"/>
    </row>
    <row r="13" spans="1:24" x14ac:dyDescent="0.25">
      <c r="A13" s="4"/>
      <c r="B13" s="4"/>
      <c r="C13" s="11"/>
      <c r="D13" s="11"/>
      <c r="E13" s="22"/>
      <c r="F13" s="4"/>
      <c r="G13" s="4"/>
      <c r="H13" s="6"/>
      <c r="I13" s="4"/>
      <c r="J13" s="4"/>
      <c r="K13" s="4"/>
      <c r="L13" s="11"/>
      <c r="M13" s="8"/>
      <c r="N13" s="8"/>
      <c r="O13" s="93"/>
      <c r="P13" s="8"/>
      <c r="Q13" s="8"/>
      <c r="R13" s="8"/>
      <c r="S13" s="4"/>
      <c r="T13" s="6"/>
      <c r="U13" s="4"/>
      <c r="V13" s="6"/>
      <c r="W13" s="4"/>
      <c r="X13" s="4"/>
    </row>
    <row r="14" spans="1:24" x14ac:dyDescent="0.25">
      <c r="A14" s="4"/>
      <c r="B14" s="4"/>
      <c r="C14" s="11">
        <v>171300</v>
      </c>
      <c r="D14" s="11"/>
      <c r="E14" s="7" t="s">
        <v>29</v>
      </c>
      <c r="F14" s="37" t="s">
        <v>46</v>
      </c>
      <c r="G14" s="4">
        <v>218</v>
      </c>
      <c r="H14" s="6">
        <f>39/47*100</f>
        <v>82.978723404255319</v>
      </c>
      <c r="J14" s="4"/>
      <c r="K14" s="4"/>
      <c r="L14" s="97">
        <v>24027164.745546155</v>
      </c>
      <c r="M14" s="8"/>
      <c r="N14" s="8">
        <v>23</v>
      </c>
      <c r="O14" s="93"/>
      <c r="P14" s="8"/>
      <c r="Q14" s="8"/>
      <c r="R14" s="8"/>
      <c r="S14" s="4"/>
      <c r="T14" s="6"/>
      <c r="U14" s="4"/>
      <c r="V14" s="6"/>
      <c r="W14" s="4"/>
      <c r="X14" s="4"/>
    </row>
    <row r="15" spans="1:24" ht="15.75" x14ac:dyDescent="0.25">
      <c r="A15" s="101">
        <v>7</v>
      </c>
      <c r="B15" s="32">
        <v>102.8</v>
      </c>
      <c r="C15" s="11">
        <f>C21-C10-C14</f>
        <v>3200</v>
      </c>
      <c r="D15" s="11"/>
      <c r="E15" s="20" t="s">
        <v>67</v>
      </c>
      <c r="F15" s="37" t="s">
        <v>46</v>
      </c>
      <c r="G15" s="37" t="s">
        <v>46</v>
      </c>
      <c r="H15" s="6">
        <v>0</v>
      </c>
      <c r="I15" s="4"/>
      <c r="J15" s="4"/>
      <c r="K15" s="4"/>
      <c r="L15" s="82" t="s">
        <v>46</v>
      </c>
      <c r="M15" s="8"/>
      <c r="N15" s="8"/>
      <c r="O15" s="93"/>
      <c r="P15" s="8"/>
      <c r="Q15" s="8"/>
      <c r="R15" s="8"/>
      <c r="S15" s="4"/>
      <c r="T15" s="6"/>
      <c r="U15" s="4"/>
      <c r="V15" s="6"/>
      <c r="W15" s="4"/>
      <c r="X15" s="4"/>
    </row>
    <row r="16" spans="1:24" x14ac:dyDescent="0.25">
      <c r="A16" s="4"/>
      <c r="B16" s="4"/>
      <c r="C16" s="11"/>
      <c r="D16" s="11"/>
      <c r="E16" s="20" t="s">
        <v>24</v>
      </c>
      <c r="F16" s="4">
        <v>0</v>
      </c>
      <c r="G16" s="4">
        <v>195.2</v>
      </c>
      <c r="H16" s="6"/>
      <c r="I16" s="4"/>
      <c r="J16" s="4"/>
      <c r="K16" s="4"/>
      <c r="L16" s="8"/>
      <c r="M16" s="30">
        <f>SUM(L12:L15)</f>
        <v>24027164.745546155</v>
      </c>
      <c r="N16" s="8"/>
      <c r="O16" s="93"/>
      <c r="P16" s="8"/>
      <c r="Q16" s="8"/>
      <c r="R16" s="8"/>
      <c r="S16" s="4"/>
      <c r="T16" s="6"/>
      <c r="U16" s="4"/>
      <c r="V16" s="6"/>
      <c r="W16" s="4"/>
      <c r="X16" s="4"/>
    </row>
    <row r="17" spans="1:24" x14ac:dyDescent="0.25">
      <c r="A17" s="4"/>
      <c r="B17" s="4"/>
      <c r="C17" s="11"/>
      <c r="D17" s="11"/>
      <c r="E17" s="20"/>
      <c r="F17" s="4"/>
      <c r="G17" s="4"/>
      <c r="H17" s="6"/>
      <c r="I17" s="4"/>
      <c r="J17" s="4"/>
      <c r="K17" s="4"/>
      <c r="L17" s="8"/>
      <c r="M17" s="30"/>
      <c r="N17" s="8"/>
      <c r="O17" s="93"/>
      <c r="P17" s="8"/>
      <c r="Q17" s="8"/>
      <c r="R17" s="8"/>
      <c r="S17" s="4"/>
      <c r="T17" s="6"/>
      <c r="U17" s="4"/>
      <c r="V17" s="6"/>
      <c r="W17" s="4"/>
      <c r="X17" s="4"/>
    </row>
    <row r="18" spans="1:24" x14ac:dyDescent="0.25">
      <c r="A18" s="4"/>
      <c r="B18" s="4"/>
      <c r="C18" s="11"/>
      <c r="D18" s="11"/>
      <c r="E18" s="58" t="s">
        <v>1</v>
      </c>
      <c r="F18" s="4"/>
      <c r="G18" s="4"/>
      <c r="H18" s="6"/>
      <c r="I18" s="4"/>
      <c r="J18" s="4"/>
      <c r="K18" s="4"/>
      <c r="L18" s="8"/>
      <c r="M18" s="30"/>
      <c r="N18" s="8"/>
      <c r="O18" s="93"/>
      <c r="P18" s="8">
        <v>0</v>
      </c>
      <c r="Q18" s="8"/>
      <c r="R18" s="8"/>
      <c r="S18" s="4"/>
      <c r="T18" s="6"/>
      <c r="U18" s="4"/>
      <c r="V18" s="6"/>
      <c r="W18" s="4"/>
      <c r="X18" s="4"/>
    </row>
    <row r="19" spans="1:24" x14ac:dyDescent="0.25">
      <c r="A19" s="4"/>
      <c r="B19" s="4"/>
      <c r="C19" s="11"/>
      <c r="D19" s="11"/>
      <c r="E19" s="58" t="s">
        <v>49</v>
      </c>
      <c r="F19" s="4"/>
      <c r="G19" s="4"/>
      <c r="H19" s="6"/>
      <c r="I19" s="4"/>
      <c r="J19" s="4"/>
      <c r="K19" s="4"/>
      <c r="L19" s="8"/>
      <c r="M19" s="30"/>
      <c r="N19" s="8"/>
      <c r="O19" s="93"/>
      <c r="P19" s="8"/>
      <c r="Q19" s="8"/>
      <c r="R19" s="8">
        <v>1280829</v>
      </c>
      <c r="S19" s="4"/>
      <c r="T19" s="6"/>
      <c r="U19" s="4"/>
      <c r="V19" s="6"/>
      <c r="W19" s="4"/>
      <c r="X19" s="4"/>
    </row>
    <row r="20" spans="1:24" x14ac:dyDescent="0.25">
      <c r="A20" s="4"/>
      <c r="B20" s="4"/>
      <c r="C20" s="11"/>
      <c r="D20" s="11"/>
      <c r="E20" s="58"/>
      <c r="F20" s="4"/>
      <c r="G20" s="4"/>
      <c r="H20" s="6"/>
      <c r="I20" s="4"/>
      <c r="J20" s="4"/>
      <c r="K20" s="4"/>
      <c r="L20" s="8"/>
      <c r="M20" s="30"/>
      <c r="N20" s="8"/>
      <c r="O20" s="93"/>
      <c r="P20" s="8"/>
      <c r="Q20" s="8"/>
      <c r="R20" s="8"/>
      <c r="S20" s="4"/>
      <c r="T20" s="6"/>
      <c r="U20" s="4"/>
      <c r="V20" s="6"/>
      <c r="W20" s="4"/>
      <c r="X20" s="4"/>
    </row>
    <row r="21" spans="1:24" x14ac:dyDescent="0.25">
      <c r="A21" s="32"/>
      <c r="B21" s="32"/>
      <c r="C21" s="11">
        <v>697000</v>
      </c>
      <c r="D21" s="24"/>
      <c r="E21" s="14" t="s">
        <v>30</v>
      </c>
      <c r="F21" s="44" t="s">
        <v>46</v>
      </c>
      <c r="G21" s="33">
        <v>190.3</v>
      </c>
      <c r="H21" s="13">
        <f>1*100</f>
        <v>100</v>
      </c>
      <c r="I21" s="15"/>
      <c r="J21" s="33"/>
      <c r="K21" s="33"/>
      <c r="L21" s="16"/>
      <c r="M21" s="33"/>
      <c r="N21" s="46"/>
      <c r="O21" s="46"/>
      <c r="P21" s="47"/>
      <c r="Q21" s="47"/>
      <c r="R21" s="47"/>
      <c r="S21" s="33"/>
      <c r="T21" s="99">
        <v>102770633.82978724</v>
      </c>
      <c r="U21" s="44" t="s">
        <v>46</v>
      </c>
      <c r="V21" s="27"/>
      <c r="W21" s="4"/>
      <c r="X21" s="4"/>
    </row>
    <row r="22" spans="1:24" x14ac:dyDescent="0.25">
      <c r="A22" s="32"/>
      <c r="B22" s="32"/>
      <c r="C22" s="24"/>
      <c r="D22" s="24"/>
      <c r="E22" s="61"/>
      <c r="F22" s="32"/>
      <c r="G22" s="32"/>
      <c r="H22" s="27"/>
      <c r="I22" s="32"/>
      <c r="J22" s="32"/>
      <c r="K22" s="32"/>
      <c r="L22" s="29"/>
      <c r="M22" s="32"/>
      <c r="N22" s="45"/>
      <c r="O22" s="45"/>
      <c r="P22" s="49"/>
      <c r="Q22" s="49"/>
      <c r="R22" s="49"/>
      <c r="S22" s="32"/>
      <c r="T22" s="50"/>
      <c r="U22" s="38"/>
      <c r="V22" s="27"/>
      <c r="W22" s="24"/>
      <c r="X22" s="27"/>
    </row>
    <row r="23" spans="1:24" x14ac:dyDescent="0.25">
      <c r="A23" s="32"/>
      <c r="B23" s="32"/>
      <c r="C23" s="32"/>
      <c r="D23" s="32"/>
      <c r="E23" s="62" t="s">
        <v>66</v>
      </c>
      <c r="F23" s="32"/>
      <c r="G23" s="32"/>
      <c r="H23" s="27"/>
      <c r="I23" s="35">
        <f>I10+J10</f>
        <v>71691642.077481449</v>
      </c>
      <c r="J23" s="4"/>
      <c r="K23" s="4"/>
      <c r="L23" s="4"/>
      <c r="M23" s="51">
        <f>SUM(M16:M22)</f>
        <v>24027164.745546155</v>
      </c>
      <c r="N23" s="4"/>
      <c r="O23" s="92"/>
      <c r="P23" s="11">
        <f>SUM(P18:P22)</f>
        <v>0</v>
      </c>
      <c r="Q23" s="4"/>
      <c r="R23" s="52">
        <f>SUM(R19:R22)</f>
        <v>1280829</v>
      </c>
      <c r="S23" s="4"/>
      <c r="T23" s="52">
        <f>SUM(T21:T22)</f>
        <v>102770633.82978724</v>
      </c>
      <c r="U23" s="4"/>
      <c r="V23" s="27"/>
      <c r="W23" s="4"/>
      <c r="X23" s="4"/>
    </row>
    <row r="24" spans="1:24" x14ac:dyDescent="0.25">
      <c r="A24" s="4"/>
      <c r="B24" s="4"/>
      <c r="C24" s="4"/>
      <c r="D24" s="4"/>
      <c r="E24" s="58"/>
      <c r="F24" s="4"/>
      <c r="G24" s="4"/>
      <c r="H24" s="4"/>
      <c r="I24" s="4"/>
      <c r="J24" s="4"/>
      <c r="K24" s="4"/>
      <c r="L24" s="4"/>
      <c r="M24" s="4"/>
      <c r="N24" s="4"/>
      <c r="O24" s="92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thickBot="1" x14ac:dyDescent="0.3">
      <c r="A25" s="34"/>
      <c r="B25" s="34"/>
      <c r="C25" s="34"/>
      <c r="D25" s="34"/>
      <c r="E25" s="63" t="s">
        <v>70</v>
      </c>
      <c r="F25" s="34"/>
      <c r="G25" s="34"/>
      <c r="H25" s="34"/>
      <c r="I25" s="34"/>
      <c r="J25" s="34"/>
      <c r="K25" s="42"/>
      <c r="L25" s="41"/>
      <c r="M25" s="34"/>
      <c r="N25" s="53"/>
      <c r="O25" s="53"/>
      <c r="P25" s="54"/>
      <c r="Q25" s="55"/>
      <c r="R25" s="54"/>
      <c r="S25" s="34"/>
      <c r="T25" s="34"/>
      <c r="U25" s="34"/>
      <c r="V25" s="34"/>
      <c r="W25" s="56">
        <f>I23+M23-T23</f>
        <v>-7051827.0067596287</v>
      </c>
      <c r="X25" s="26">
        <f>W25/T23*100</f>
        <v>-6.8617140363648454</v>
      </c>
    </row>
    <row r="27" spans="1:24" x14ac:dyDescent="0.25">
      <c r="E27" s="90"/>
    </row>
    <row r="28" spans="1:24" x14ac:dyDescent="0.25">
      <c r="E28" s="2"/>
    </row>
    <row r="29" spans="1:24" x14ac:dyDescent="0.25">
      <c r="E29" s="2"/>
    </row>
    <row r="30" spans="1:24" x14ac:dyDescent="0.25">
      <c r="E30" s="2"/>
    </row>
    <row r="31" spans="1:24" x14ac:dyDescent="0.25">
      <c r="E31" s="2"/>
    </row>
    <row r="32" spans="1:24" x14ac:dyDescent="0.25">
      <c r="E32" s="32"/>
    </row>
    <row r="33" spans="5:5" x14ac:dyDescent="0.25">
      <c r="E33" s="2"/>
    </row>
  </sheetData>
  <mergeCells count="6">
    <mergeCell ref="L4:N4"/>
    <mergeCell ref="W2:X2"/>
    <mergeCell ref="I3:J3"/>
    <mergeCell ref="L3:P3"/>
    <mergeCell ref="T3:U3"/>
    <mergeCell ref="W3:X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Reach 1-Yankton to Sioux City</vt:lpstr>
      <vt:lpstr>Reach 2-Sioux City to Omaha</vt:lpstr>
      <vt:lpstr>Reach3-Omaha to NE City</vt:lpstr>
      <vt:lpstr>Reach4-NE City to St. Joseph</vt:lpstr>
      <vt:lpstr>Reach 5 St. Joseph to KC</vt:lpstr>
      <vt:lpstr>Reach 6 KC to Hermann</vt:lpstr>
      <vt:lpstr>Reach 7 Hermann to St. Louis</vt:lpstr>
    </vt:vector>
  </TitlesOfParts>
  <Company>U.S. Geological Survey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Heimann</dc:creator>
  <cp:lastModifiedBy>David Heimann</cp:lastModifiedBy>
  <dcterms:created xsi:type="dcterms:W3CDTF">2015-11-03T15:25:09Z</dcterms:created>
  <dcterms:modified xsi:type="dcterms:W3CDTF">2016-06-11T16:26:45Z</dcterms:modified>
</cp:coreProperties>
</file>