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Madison (Columbus) PSC\FY19\mad19-emnk00-1921_Leaf_SIR_098814\files_for_layout\Appedix_tables_final_VMD\"/>
    </mc:Choice>
  </mc:AlternateContent>
  <xr:revisionPtr revIDLastSave="0" documentId="13_ncr:1_{C373A60F-D764-44CE-8243-BF9FA1471C77}" xr6:coauthVersionLast="44" xr6:coauthVersionMax="44" xr10:uidLastSave="{00000000-0000-0000-0000-000000000000}"/>
  <bookViews>
    <workbookView xWindow="52935" yWindow="2115" windowWidth="23340" windowHeight="13095" xr2:uid="{00000000-000D-0000-FFFF-FFFF00000000}"/>
  </bookViews>
  <sheets>
    <sheet name="5-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24" i="2" l="1"/>
  <c r="B22" i="2"/>
  <c r="B21" i="2"/>
  <c r="B19" i="2"/>
  <c r="B18" i="2"/>
  <c r="B16" i="2"/>
  <c r="B15" i="2"/>
  <c r="B14" i="2"/>
  <c r="B12" i="2"/>
  <c r="B9" i="2"/>
  <c r="B8" i="2"/>
  <c r="B7" i="2"/>
  <c r="B6" i="2"/>
  <c r="B5" i="2"/>
  <c r="B4" i="2"/>
  <c r="B20" i="2" l="1"/>
  <c r="B13" i="2"/>
  <c r="B17" i="2"/>
  <c r="B10" i="2"/>
  <c r="B25" i="2"/>
</calcChain>
</file>

<file path=xl/sharedStrings.xml><?xml version="1.0" encoding="utf-8"?>
<sst xmlns="http://schemas.openxmlformats.org/spreadsheetml/2006/main" count="61" uniqueCount="48">
  <si>
    <t>MW1-Slug out</t>
  </si>
  <si>
    <t xml:space="preserve"> </t>
  </si>
  <si>
    <t xml:space="preserve">Table 5.1.   Summary of hydraulic conductivity estimates from slug tests in contamination site wells. </t>
  </si>
  <si>
    <t>Well screened across water table?</t>
  </si>
  <si>
    <t xml:space="preserve">Primary lithology at well screen </t>
  </si>
  <si>
    <t xml:space="preserve">Well screen interval, in feet below land surface </t>
  </si>
  <si>
    <t xml:space="preserve">Peat, silty sand, and clayey silt </t>
  </si>
  <si>
    <t>Clayey silt, clay, sand</t>
  </si>
  <si>
    <t>Sand and gravel</t>
  </si>
  <si>
    <t xml:space="preserve">Sand and organic material </t>
  </si>
  <si>
    <t xml:space="preserve">Unknown </t>
  </si>
  <si>
    <t>Gravel</t>
  </si>
  <si>
    <t>Sand</t>
  </si>
  <si>
    <t xml:space="preserve">Sand and gravel </t>
  </si>
  <si>
    <t>No</t>
  </si>
  <si>
    <t>Yes</t>
  </si>
  <si>
    <t>MW2-Slug out</t>
  </si>
  <si>
    <t>MW3-Slug out</t>
  </si>
  <si>
    <t>MW16-Slug out</t>
  </si>
  <si>
    <t>MW16D-Slug in</t>
  </si>
  <si>
    <t>MW16D-Slug out</t>
  </si>
  <si>
    <t>MW16E-Slug in</t>
  </si>
  <si>
    <t>MW16E-Slug out</t>
  </si>
  <si>
    <t>MW17D-Slug in</t>
  </si>
  <si>
    <t>MW17-Slug out</t>
  </si>
  <si>
    <t>MW17D-Slug out</t>
  </si>
  <si>
    <t>MW20-Slug out (1 of 2)</t>
  </si>
  <si>
    <t>MW20-Slug out (2 of 2)</t>
  </si>
  <si>
    <t>MW20D-Slug in</t>
  </si>
  <si>
    <t>MW20D-Slug out</t>
  </si>
  <si>
    <t xml:space="preserve">1.6–11.6 </t>
  </si>
  <si>
    <t xml:space="preserve">8.8–18.8 </t>
  </si>
  <si>
    <t>5.4–15.4</t>
  </si>
  <si>
    <t>2–12</t>
  </si>
  <si>
    <t>37–42</t>
  </si>
  <si>
    <t>55–60</t>
  </si>
  <si>
    <t>5–15</t>
  </si>
  <si>
    <t>31.6–35.6</t>
  </si>
  <si>
    <t>20–25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</si>
  <si>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For wells screened across the water table, slug-in tests typically overestimate the hydraulic conductivity and  slug-out test results are typically more accurate (Bouwer, 1989); slug-in tests are not presented for these wells. </t>
    </r>
  </si>
  <si>
    <r>
      <t>Test type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</si>
  <si>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Estimated hydraulic conductivity, in feet/day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</si>
  <si>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t>MW16D-Average of all tests</t>
  </si>
  <si>
    <t>MW16E-Average of all tests</t>
  </si>
  <si>
    <t>MW17D-Average of all tests</t>
  </si>
  <si>
    <t>MW20-Average of slug out tests</t>
  </si>
  <si>
    <t>MW20D-Average of all tests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</si>
  <si>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Hydraulic conductivity was estimated using a Bouwer-Rice solution in AQTESOLV ® (Duffield, 2007).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</si>
</sst>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B8" sqref="B8"/>
    </sheetView>
  </sheetViews>
  <sheetFormatPr defaultRowHeight="15" x14ac:dyDescent="0.25"/>
  <cols>
    <col min="1" max="1" width="48.28515625" bestFit="1" customWidth="1"/>
    <col min="2" max="2" width="29.140625" style="3" customWidth="1"/>
    <col min="3" max="3" width="18.28515625" customWidth="1"/>
    <col min="4" max="4" width="21.42578125" customWidth="1"/>
    <col min="5" max="5" width="18" customWidth="1"/>
  </cols>
  <sheetData>
    <row r="1" spans="1:13" ht="15.75" x14ac:dyDescent="0.25">
      <c r="A1" s="38" t="s">
        <v>2</v>
      </c>
      <c r="B1" s="37"/>
      <c r="C1" s="37"/>
      <c r="D1" s="37"/>
      <c r="E1" s="37"/>
    </row>
    <row r="3" spans="1:13" ht="45" x14ac:dyDescent="0.25">
      <c r="A3" s="5" t="s">
        <v>40</v>
      </c>
      <c r="B3" s="6" t="s">
        <v>41</v>
      </c>
      <c r="C3" s="5" t="s">
        <v>3</v>
      </c>
      <c r="D3" s="5" t="s">
        <v>4</v>
      </c>
      <c r="E3" s="5" t="s">
        <v>5</v>
      </c>
    </row>
    <row r="4" spans="1:13" ht="30" x14ac:dyDescent="0.25">
      <c r="A4" s="7" t="s">
        <v>0</v>
      </c>
      <c r="B4" s="8">
        <f>(0.000046)*60*60*24</f>
        <v>3.9744000000000002</v>
      </c>
      <c r="C4" s="9" t="s">
        <v>15</v>
      </c>
      <c r="D4" s="10" t="s">
        <v>6</v>
      </c>
      <c r="E4" s="11" t="s">
        <v>30</v>
      </c>
    </row>
    <row r="5" spans="1:13" x14ac:dyDescent="0.25">
      <c r="A5" s="7" t="s">
        <v>16</v>
      </c>
      <c r="B5" s="8">
        <f>(0.0000059)*60*60*24</f>
        <v>0.50975999999999999</v>
      </c>
      <c r="C5" s="9" t="s">
        <v>15</v>
      </c>
      <c r="D5" s="11" t="s">
        <v>7</v>
      </c>
      <c r="E5" s="11" t="s">
        <v>31</v>
      </c>
    </row>
    <row r="6" spans="1:13" x14ac:dyDescent="0.25">
      <c r="A6" s="7" t="s">
        <v>17</v>
      </c>
      <c r="B6" s="8">
        <f>(0.000032)*60*60*24</f>
        <v>2.7648000000000001</v>
      </c>
      <c r="C6" s="9" t="s">
        <v>15</v>
      </c>
      <c r="D6" s="12" t="s">
        <v>8</v>
      </c>
      <c r="E6" s="12" t="s">
        <v>32</v>
      </c>
    </row>
    <row r="7" spans="1:13" ht="30" x14ac:dyDescent="0.25">
      <c r="A7" s="7" t="s">
        <v>18</v>
      </c>
      <c r="B7" s="8">
        <f>(0.000072)*60*60*24</f>
        <v>6.2207999999999997</v>
      </c>
      <c r="C7" s="9" t="s">
        <v>15</v>
      </c>
      <c r="D7" s="10" t="s">
        <v>9</v>
      </c>
      <c r="E7" s="13" t="s">
        <v>33</v>
      </c>
    </row>
    <row r="8" spans="1:13" x14ac:dyDescent="0.25">
      <c r="A8" s="14" t="s">
        <v>19</v>
      </c>
      <c r="B8" s="15">
        <f>(0.000032)*60*60*24</f>
        <v>2.7648000000000001</v>
      </c>
      <c r="C8" s="28" t="s">
        <v>14</v>
      </c>
      <c r="D8" s="31" t="s">
        <v>10</v>
      </c>
      <c r="E8" s="31" t="s">
        <v>34</v>
      </c>
    </row>
    <row r="9" spans="1:13" x14ac:dyDescent="0.25">
      <c r="A9" s="16" t="s">
        <v>20</v>
      </c>
      <c r="B9" s="17">
        <f>(0.000032)*60*60*24</f>
        <v>2.7648000000000001</v>
      </c>
      <c r="C9" s="34"/>
      <c r="D9" s="35"/>
      <c r="E9" s="35"/>
      <c r="M9" t="s">
        <v>1</v>
      </c>
    </row>
    <row r="10" spans="1:13" x14ac:dyDescent="0.25">
      <c r="A10" s="7" t="s">
        <v>42</v>
      </c>
      <c r="B10" s="8">
        <f>AVERAGE(B8:B9)</f>
        <v>2.7648000000000001</v>
      </c>
      <c r="C10" s="30"/>
      <c r="D10" s="33"/>
      <c r="E10" s="33"/>
    </row>
    <row r="11" spans="1:13" x14ac:dyDescent="0.25">
      <c r="A11" s="18" t="s">
        <v>21</v>
      </c>
      <c r="B11" s="19">
        <v>21</v>
      </c>
      <c r="C11" s="28" t="s">
        <v>14</v>
      </c>
      <c r="D11" s="31" t="s">
        <v>11</v>
      </c>
      <c r="E11" s="31" t="s">
        <v>35</v>
      </c>
    </row>
    <row r="12" spans="1:13" x14ac:dyDescent="0.25">
      <c r="A12" s="18" t="s">
        <v>22</v>
      </c>
      <c r="B12" s="19">
        <f>(0.00022)*60*60*24</f>
        <v>19.008000000000003</v>
      </c>
      <c r="C12" s="29"/>
      <c r="D12" s="32"/>
      <c r="E12" s="32"/>
    </row>
    <row r="13" spans="1:13" x14ac:dyDescent="0.25">
      <c r="A13" s="7" t="s">
        <v>43</v>
      </c>
      <c r="B13" s="8">
        <f>AVERAGE(B11:B12)</f>
        <v>20.004000000000001</v>
      </c>
      <c r="C13" s="30"/>
      <c r="D13" s="33"/>
      <c r="E13" s="33"/>
    </row>
    <row r="14" spans="1:13" x14ac:dyDescent="0.25">
      <c r="A14" s="7" t="s">
        <v>24</v>
      </c>
      <c r="B14" s="8">
        <f>(0.0000075)*60*60*24</f>
        <v>0.64800000000000002</v>
      </c>
      <c r="C14" s="9" t="s">
        <v>15</v>
      </c>
      <c r="D14" s="12" t="s">
        <v>12</v>
      </c>
      <c r="E14" s="20" t="s">
        <v>36</v>
      </c>
    </row>
    <row r="15" spans="1:13" x14ac:dyDescent="0.25">
      <c r="A15" s="18" t="s">
        <v>23</v>
      </c>
      <c r="B15" s="19">
        <f>(0.0000103)*60*60*24</f>
        <v>0.88991999999999982</v>
      </c>
      <c r="C15" s="28" t="s">
        <v>14</v>
      </c>
      <c r="D15" s="31" t="s">
        <v>10</v>
      </c>
      <c r="E15" s="31" t="s">
        <v>37</v>
      </c>
    </row>
    <row r="16" spans="1:13" x14ac:dyDescent="0.25">
      <c r="A16" s="18" t="s">
        <v>25</v>
      </c>
      <c r="B16" s="19">
        <f>(0.000021)*60*60*24</f>
        <v>1.8143999999999996</v>
      </c>
      <c r="C16" s="29"/>
      <c r="D16" s="32"/>
      <c r="E16" s="32"/>
    </row>
    <row r="17" spans="1:5" x14ac:dyDescent="0.25">
      <c r="A17" s="7" t="s">
        <v>44</v>
      </c>
      <c r="B17" s="8">
        <f>AVERAGE(B15:B16)</f>
        <v>1.3521599999999996</v>
      </c>
      <c r="C17" s="30"/>
      <c r="D17" s="33"/>
      <c r="E17" s="33"/>
    </row>
    <row r="18" spans="1:5" x14ac:dyDescent="0.25">
      <c r="A18" s="18" t="s">
        <v>26</v>
      </c>
      <c r="B18" s="19">
        <f>(0.00074)*60*60*24</f>
        <v>63.936000000000007</v>
      </c>
      <c r="C18" s="28" t="s">
        <v>15</v>
      </c>
      <c r="D18" s="31" t="s">
        <v>13</v>
      </c>
      <c r="E18" s="31" t="s">
        <v>36</v>
      </c>
    </row>
    <row r="19" spans="1:5" x14ac:dyDescent="0.25">
      <c r="A19" s="18" t="s">
        <v>27</v>
      </c>
      <c r="B19" s="19">
        <f>(0.000726)*60*60*24</f>
        <v>62.726399999999998</v>
      </c>
      <c r="C19" s="34"/>
      <c r="D19" s="35"/>
      <c r="E19" s="35"/>
    </row>
    <row r="20" spans="1:5" x14ac:dyDescent="0.25">
      <c r="A20" s="7" t="s">
        <v>45</v>
      </c>
      <c r="B20" s="8">
        <f xml:space="preserve"> AVERAGE(B18,B19)</f>
        <v>63.331200000000003</v>
      </c>
      <c r="C20" s="30"/>
      <c r="D20" s="33"/>
      <c r="E20" s="33"/>
    </row>
    <row r="21" spans="1:5" x14ac:dyDescent="0.25">
      <c r="A21" s="18" t="s">
        <v>28</v>
      </c>
      <c r="B21" s="17">
        <f>(0.000375)*60*60*24</f>
        <v>32.4</v>
      </c>
      <c r="C21" s="28" t="s">
        <v>14</v>
      </c>
      <c r="D21" s="31" t="s">
        <v>10</v>
      </c>
      <c r="E21" s="31" t="s">
        <v>38</v>
      </c>
    </row>
    <row r="22" spans="1:5" x14ac:dyDescent="0.25">
      <c r="A22" s="18" t="s">
        <v>29</v>
      </c>
      <c r="B22" s="19">
        <f>(0.00049)*60*60*24</f>
        <v>42.335999999999999</v>
      </c>
      <c r="C22" s="34"/>
      <c r="D22" s="32"/>
      <c r="E22" s="32"/>
    </row>
    <row r="23" spans="1:5" x14ac:dyDescent="0.25">
      <c r="A23" s="18" t="s">
        <v>28</v>
      </c>
      <c r="B23" s="17">
        <f>(0.0004935)*60*60*24</f>
        <v>42.638399999999997</v>
      </c>
      <c r="C23" s="34"/>
      <c r="D23" s="32"/>
      <c r="E23" s="32"/>
    </row>
    <row r="24" spans="1:5" x14ac:dyDescent="0.25">
      <c r="A24" s="16" t="s">
        <v>29</v>
      </c>
      <c r="B24" s="17">
        <f>(0.000524)*60*60*24</f>
        <v>45.273600000000002</v>
      </c>
      <c r="C24" s="34"/>
      <c r="D24" s="32"/>
      <c r="E24" s="32"/>
    </row>
    <row r="25" spans="1:5" x14ac:dyDescent="0.25">
      <c r="A25" s="7" t="s">
        <v>46</v>
      </c>
      <c r="B25" s="8">
        <f>AVERAGE(B21:B24)</f>
        <v>40.661999999999992</v>
      </c>
      <c r="C25" s="30"/>
      <c r="D25" s="33"/>
      <c r="E25" s="33"/>
    </row>
    <row r="26" spans="1:5" x14ac:dyDescent="0.25">
      <c r="A26" s="24"/>
      <c r="B26" s="21"/>
      <c r="C26" s="22"/>
      <c r="D26" s="23"/>
      <c r="E26" s="23"/>
    </row>
    <row r="27" spans="1:5" s="4" customFormat="1" x14ac:dyDescent="0.25">
      <c r="A27" s="36" t="s">
        <v>39</v>
      </c>
      <c r="B27" s="36"/>
      <c r="C27" s="36"/>
      <c r="D27" s="36"/>
      <c r="E27" s="36"/>
    </row>
    <row r="28" spans="1:5" ht="33" customHeight="1" x14ac:dyDescent="0.25">
      <c r="A28" s="26" t="s">
        <v>47</v>
      </c>
      <c r="B28" s="27"/>
      <c r="C28" s="27"/>
      <c r="D28" s="27"/>
      <c r="E28" s="25"/>
    </row>
    <row r="29" spans="1:5" x14ac:dyDescent="0.25">
      <c r="A29" s="1"/>
      <c r="B29" s="2"/>
    </row>
    <row r="30" spans="1:5" x14ac:dyDescent="0.25">
      <c r="A30" s="1"/>
      <c r="B30" s="2"/>
    </row>
    <row r="31" spans="1:5" x14ac:dyDescent="0.25">
      <c r="A31" s="1"/>
      <c r="B31" s="2"/>
    </row>
    <row r="32" spans="1:5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</sheetData>
  <mergeCells count="18">
    <mergeCell ref="A1:E1"/>
    <mergeCell ref="E15:E17"/>
    <mergeCell ref="E21:E25"/>
    <mergeCell ref="E18:E20"/>
    <mergeCell ref="C8:C10"/>
    <mergeCell ref="D8:D10"/>
    <mergeCell ref="C11:C13"/>
    <mergeCell ref="D11:D13"/>
    <mergeCell ref="E8:E10"/>
    <mergeCell ref="E11:E13"/>
    <mergeCell ref="C21:C25"/>
    <mergeCell ref="D21:D25"/>
    <mergeCell ref="A28:D28"/>
    <mergeCell ref="C15:C17"/>
    <mergeCell ref="D15:D17"/>
    <mergeCell ref="C18:C20"/>
    <mergeCell ref="D18:D20"/>
    <mergeCell ref="A27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Haserodt, Megan Joy</dc:creator>
  <cp:lastModifiedBy>Dressler, Valerie M.</cp:lastModifiedBy>
  <dcterms:created xsi:type="dcterms:W3CDTF">2017-12-08T15:39:25Z</dcterms:created>
  <dcterms:modified xsi:type="dcterms:W3CDTF">2020-05-13T15:59:31Z</dcterms:modified>
</cp:coreProperties>
</file>