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5712" windowWidth="22008" windowHeight="5628" activeTab="0"/>
  </bookViews>
  <sheets>
    <sheet name="SelbigExampleCalculation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<sst xmlns="http://schemas.openxmlformats.org/spreadsheetml/2006/main" count="59" uniqueCount="57">
  <si>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Lake</t>
  </si>
  <si>
    <t>Long-term annual</t>
  </si>
  <si>
    <t>Sediment</t>
  </si>
  <si>
    <t>Initial</t>
  </si>
  <si>
    <t>Remaining</t>
  </si>
  <si>
    <t>Medium clay</t>
  </si>
  <si>
    <t>Coarse clay</t>
  </si>
  <si>
    <t>Very fine silt</t>
  </si>
  <si>
    <t>Fine silt</t>
  </si>
  <si>
    <t>Medium silt</t>
  </si>
  <si>
    <t>Coarse silt</t>
  </si>
  <si>
    <t>Very fine sand</t>
  </si>
  <si>
    <t>Fine sand</t>
  </si>
  <si>
    <t>Medium sand</t>
  </si>
  <si>
    <t>Coarse sand</t>
  </si>
  <si>
    <r>
      <t>Sum (normalized C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0"/>
      </rPr>
      <t>):</t>
    </r>
  </si>
  <si>
    <r>
      <t>Sum (normalized C</t>
    </r>
    <r>
      <rPr>
        <vertAlign val="subscript"/>
        <sz val="10"/>
        <rFont val="Arial"/>
        <family val="2"/>
      </rPr>
      <t>lake</t>
    </r>
    <r>
      <rPr>
        <sz val="10"/>
        <rFont val="Arial"/>
        <family val="0"/>
      </rPr>
      <t>) :</t>
    </r>
  </si>
  <si>
    <t xml:space="preserve">water temperature </t>
  </si>
  <si>
    <t>Water density</t>
  </si>
  <si>
    <t>Dynamic viscosity</t>
  </si>
  <si>
    <t>Basin drainage area</t>
  </si>
  <si>
    <r>
      <t xml:space="preserve">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/s/mi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</si>
  <si>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Grain size</t>
  </si>
  <si>
    <t>proportion</t>
  </si>
  <si>
    <t>of total</t>
  </si>
  <si>
    <r>
      <t xml:space="preserve"> (P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, in g/cm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</si>
  <si>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Density </t>
  </si>
  <si>
    <t>velocity adjustment</t>
  </si>
  <si>
    <r>
      <t xml:space="preserve"> (P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, in g/cm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</si>
  <si>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(K</t>
    </r>
    <r>
      <rPr>
        <vertAlign val="subscript"/>
        <sz val="10"/>
        <rFont val="Arial"/>
        <family val="2"/>
      </rPr>
      <t>Effective</t>
    </r>
    <r>
      <rPr>
        <sz val="10"/>
        <rFont val="Arial"/>
        <family val="0"/>
      </rPr>
      <t>, in 1/year)</t>
    </r>
  </si>
  <si>
    <t xml:space="preserve">diameter </t>
  </si>
  <si>
    <r>
      <t>(2</t>
    </r>
    <r>
      <rPr>
        <sz val="10"/>
        <rFont val="Arial"/>
        <family val="0"/>
      </rPr>
      <t>r , in microns)</t>
    </r>
  </si>
  <si>
    <r>
      <t>(normalized C</t>
    </r>
    <r>
      <rPr>
        <vertAlign val="subscript"/>
        <sz val="10"/>
        <rFont val="Arial"/>
        <family val="2"/>
      </rPr>
      <t>lake</t>
    </r>
    <r>
      <rPr>
        <sz val="10"/>
        <rFont val="Arial"/>
        <family val="0"/>
      </rPr>
      <t>)</t>
    </r>
  </si>
  <si>
    <t>average flux of water</t>
  </si>
  <si>
    <t>Mean hydraulic</t>
  </si>
  <si>
    <t>residence time</t>
  </si>
  <si>
    <r>
      <t xml:space="preserve"> (T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, in years)</t>
    </r>
  </si>
  <si>
    <r>
      <t>(DA, in mi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</si>
  <si>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(V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, in ft/year) </t>
    </r>
  </si>
  <si>
    <t>Table 5. Example for calculating the effective sediment-attenuation factor for a hypothetical lake.</t>
  </si>
  <si>
    <t>[The example grain-size distribution is for stormwater runoff from mixed land use (adapted from Selbig and others, 2011). Concentrations are normalized by total concentration.</t>
  </si>
  <si>
    <t>The nonideal settling velocity adjustment is used to account for potential reductions caused by nonsphericity of sediment grains and by water-column oscillations.</t>
  </si>
  <si>
    <t>cm, centimeters; ft, feet; ft3/s/mi2, cubic foot per second per square mile; g, grams; mi, miles; mi2, square miles; r, radius; s, second]</t>
  </si>
  <si>
    <t>(degrees Celsius)</t>
  </si>
  <si>
    <r>
      <t>(</t>
    </r>
    <r>
      <rPr>
        <sz val="10"/>
        <rFont val="Symbol"/>
        <family val="1"/>
      </rPr>
      <t>h</t>
    </r>
    <r>
      <rPr>
        <sz val="10"/>
        <rFont val="Arial"/>
        <family val="0"/>
      </rPr>
      <t>, poises)</t>
    </r>
  </si>
  <si>
    <t>Lake surface area</t>
  </si>
  <si>
    <t xml:space="preserve"> (SA, in acres)</t>
  </si>
  <si>
    <t>Estimated particle</t>
  </si>
  <si>
    <t>Nonideal settling-</t>
  </si>
  <si>
    <t>Sediment-attenuation</t>
  </si>
  <si>
    <t xml:space="preserve">Effective Sediment K (eq. 31): </t>
  </si>
  <si>
    <r>
      <t>(eq. 24</t>
    </r>
    <r>
      <rPr>
        <sz val="10"/>
        <rFont val="Arial"/>
        <family val="0"/>
      </rPr>
      <t>)</t>
    </r>
  </si>
  <si>
    <t>settling velocity (eq. 30)</t>
  </si>
  <si>
    <t>Mean lake depth (eq. 25)</t>
  </si>
  <si>
    <t>(D, in ft)</t>
  </si>
  <si>
    <t>factor (eq. 31)</t>
  </si>
  <si>
    <t>proportion (eq. 28)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</si>
</sst>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0.00000"/>
    <numFmt numFmtId="167" formatCode="0.0%"/>
  </numFmts>
  <fonts count="5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 indent="4"/>
    </xf>
    <xf numFmtId="165" fontId="0" fillId="0" borderId="0" xfId="0" applyNumberFormat="1" applyAlignment="1">
      <alignment horizontal="right" indent="4"/>
    </xf>
    <xf numFmtId="0" fontId="0" fillId="0" borderId="1" xfId="0" applyBorder="1" applyAlignment="1">
      <alignment horizontal="right" indent="4"/>
    </xf>
    <xf numFmtId="3" fontId="0" fillId="0" borderId="0" xfId="0" applyNumberFormat="1" applyAlignment="1">
      <alignment horizontal="right" indent="4"/>
    </xf>
    <xf numFmtId="0" fontId="0" fillId="0" borderId="0" xfId="0" applyAlignment="1">
      <alignment horizontal="right" indent="9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 horizontal="right" indent="4"/>
    </xf>
    <xf numFmtId="167" fontId="0" fillId="0" borderId="1" xfId="0" applyNumberFormat="1" applyBorder="1" applyAlignment="1">
      <alignment horizontal="right" indent="3"/>
    </xf>
    <xf numFmtId="2" fontId="0" fillId="0" borderId="0" xfId="0" applyNumberFormat="1" applyAlignment="1">
      <alignment horizontal="right" indent="4"/>
    </xf>
    <xf numFmtId="2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19.7109375" style="0" customWidth="1"/>
    <col min="2" max="8" width="22.7109375" style="0" customWidth="1"/>
    <col min="9" max="9" width="1.28515625" style="0" customWidth="1"/>
    <col min="10" max="10" width="15.8515625" style="0" bestFit="1" customWidth="1"/>
    <col min="14" max="14" width="12.28125" style="0" bestFit="1" customWidth="1"/>
  </cols>
  <sheetData>
    <row r="1" ht="12.75">
      <c r="A1" t="s">
        <v>39</v>
      </c>
    </row>
    <row r="3" ht="12.75">
      <c r="A3" s="7" t="s">
        <v>40</v>
      </c>
    </row>
    <row r="4" ht="12.75">
      <c r="A4" s="7" t="s">
        <v>41</v>
      </c>
    </row>
    <row r="5" ht="12.75">
      <c r="A5" s="7" t="s">
        <v>42</v>
      </c>
    </row>
    <row r="6" ht="12.75">
      <c r="A6" s="7"/>
    </row>
    <row r="7" ht="12.75">
      <c r="H7" t="s">
        <v>34</v>
      </c>
    </row>
    <row r="8" spans="1:8" ht="12.75">
      <c r="A8" t="s">
        <v>0</v>
      </c>
      <c r="G8" t="s">
        <v>1</v>
      </c>
      <c r="H8" t="s">
        <v>35</v>
      </c>
    </row>
    <row r="9" spans="1:8" ht="12.75">
      <c r="A9" t="s">
        <v>17</v>
      </c>
      <c r="B9" t="s">
        <v>18</v>
      </c>
      <c r="C9" t="s">
        <v>19</v>
      </c>
      <c r="D9" t="s">
        <v>45</v>
      </c>
      <c r="E9" t="s">
        <v>53</v>
      </c>
      <c r="F9" t="s">
        <v>20</v>
      </c>
      <c r="G9" t="s">
        <v>33</v>
      </c>
      <c r="H9" s="8" t="s">
        <v>51</v>
      </c>
    </row>
    <row r="10" spans="1:8" ht="16.5">
      <c r="A10" s="1" t="s">
        <v>43</v>
      </c>
      <c r="B10" s="1" t="s">
        <v>25</v>
      </c>
      <c r="C10" s="1" t="s">
        <v>44</v>
      </c>
      <c r="D10" s="1" t="s">
        <v>46</v>
      </c>
      <c r="E10" s="15" t="s">
        <v>54</v>
      </c>
      <c r="F10" s="1" t="s">
        <v>37</v>
      </c>
      <c r="G10" s="1" t="s">
        <v>21</v>
      </c>
      <c r="H10" s="1" t="s">
        <v>36</v>
      </c>
    </row>
    <row r="11" spans="1:8" ht="12.75">
      <c r="A11" s="6">
        <v>10</v>
      </c>
      <c r="B11" s="2">
        <v>0.9997</v>
      </c>
      <c r="C11" s="2">
        <v>0.01307</v>
      </c>
      <c r="D11" s="2">
        <v>25</v>
      </c>
      <c r="E11" s="2">
        <v>16</v>
      </c>
      <c r="F11" s="2">
        <v>1</v>
      </c>
      <c r="G11" s="2">
        <v>1</v>
      </c>
      <c r="H11" s="3">
        <f>(43560*D11*E11)/(G11*F11*60*60*24*365.25)</f>
        <v>0.5521332420716404</v>
      </c>
    </row>
    <row r="12" spans="1:8" ht="12.75">
      <c r="A12" s="4"/>
      <c r="B12" s="4"/>
      <c r="C12" s="4"/>
      <c r="D12" s="4"/>
      <c r="E12" s="4"/>
      <c r="F12" s="4"/>
      <c r="G12" s="4"/>
      <c r="H12" s="4"/>
    </row>
    <row r="14" spans="1:8" ht="12.75">
      <c r="A14" t="s">
        <v>2</v>
      </c>
      <c r="B14" t="s">
        <v>3</v>
      </c>
      <c r="C14" t="s">
        <v>47</v>
      </c>
      <c r="D14" t="s">
        <v>2</v>
      </c>
      <c r="E14" t="s">
        <v>2</v>
      </c>
      <c r="F14" t="s">
        <v>48</v>
      </c>
      <c r="G14" t="s">
        <v>49</v>
      </c>
      <c r="H14" t="s">
        <v>4</v>
      </c>
    </row>
    <row r="15" spans="2:8" ht="12.75">
      <c r="B15" t="s">
        <v>23</v>
      </c>
      <c r="C15" t="s">
        <v>30</v>
      </c>
      <c r="D15" t="s">
        <v>26</v>
      </c>
      <c r="E15" t="s">
        <v>52</v>
      </c>
      <c r="F15" t="s">
        <v>27</v>
      </c>
      <c r="G15" t="s">
        <v>55</v>
      </c>
      <c r="H15" t="s">
        <v>56</v>
      </c>
    </row>
    <row r="16" spans="1:8" ht="16.5">
      <c r="A16" s="1" t="s">
        <v>22</v>
      </c>
      <c r="B16" s="1" t="s">
        <v>24</v>
      </c>
      <c r="C16" s="1" t="s">
        <v>31</v>
      </c>
      <c r="D16" s="1" t="s">
        <v>28</v>
      </c>
      <c r="E16" s="1" t="s">
        <v>38</v>
      </c>
      <c r="F16" s="11">
        <v>0.3</v>
      </c>
      <c r="G16" s="1" t="s">
        <v>29</v>
      </c>
      <c r="H16" s="1" t="s">
        <v>32</v>
      </c>
    </row>
    <row r="17" spans="1:8" ht="12.75">
      <c r="A17" t="s">
        <v>5</v>
      </c>
      <c r="B17" s="12">
        <v>0.06</v>
      </c>
      <c r="C17" s="2">
        <v>1</v>
      </c>
      <c r="D17" s="2">
        <v>2</v>
      </c>
      <c r="E17" s="5">
        <f>ROUND(((1035354)*((-3*C$11)+SQRT((9*C$11^2)+(980.665*((C17/20000)^2)*B$11*(D17-B$11)*(0.015476+0.19841*(C17/20000)))))/(B$11*(0.011607+0.14881*(C17/20000)))),0)</f>
        <v>43</v>
      </c>
      <c r="F17" s="5">
        <f>ROUND(E17*(1-(F$16)),0)</f>
        <v>30</v>
      </c>
      <c r="G17" s="5">
        <f>ROUND(F17/E$11,0)</f>
        <v>2</v>
      </c>
      <c r="H17" s="2">
        <f>ROUND((B17/(1+G17*H$11)),5)</f>
        <v>0.02851</v>
      </c>
    </row>
    <row r="18" spans="1:11" ht="12.75">
      <c r="A18" t="s">
        <v>6</v>
      </c>
      <c r="B18" s="12">
        <v>0.07</v>
      </c>
      <c r="C18" s="2">
        <v>2</v>
      </c>
      <c r="D18" s="2">
        <v>2</v>
      </c>
      <c r="E18" s="5">
        <f aca="true" t="shared" si="0" ref="E18:E26">ROUND(((1035354)*((-3*C$11)+SQRT((9*C$11^2)+(980.665*((C18/20000)^2)*B$11*(D18-B$11)*(0.015476+0.19841*(C18/20000)))))/(B$11*(0.011607+0.14881*(C18/20000)))),0)</f>
        <v>173</v>
      </c>
      <c r="F18" s="5">
        <f aca="true" t="shared" si="1" ref="F18:F26">ROUND(E18*(1-(F$16)),0)</f>
        <v>121</v>
      </c>
      <c r="G18" s="5">
        <f aca="true" t="shared" si="2" ref="G18:G26">ROUND(F18/E$11,0)</f>
        <v>8</v>
      </c>
      <c r="H18" s="2">
        <f aca="true" t="shared" si="3" ref="H18:H26">ROUND((B18/(1+G18*H$11)),5)</f>
        <v>0.01292</v>
      </c>
      <c r="J18" s="5"/>
      <c r="K18" s="9"/>
    </row>
    <row r="19" spans="1:11" ht="12.75">
      <c r="A19" t="s">
        <v>7</v>
      </c>
      <c r="B19" s="12">
        <v>0.1</v>
      </c>
      <c r="C19" s="2">
        <v>5</v>
      </c>
      <c r="D19" s="2">
        <v>2</v>
      </c>
      <c r="E19" s="5">
        <f t="shared" si="0"/>
        <v>1079</v>
      </c>
      <c r="F19" s="5">
        <f t="shared" si="1"/>
        <v>755</v>
      </c>
      <c r="G19" s="5">
        <f t="shared" si="2"/>
        <v>47</v>
      </c>
      <c r="H19" s="2">
        <f t="shared" si="3"/>
        <v>0.00371</v>
      </c>
      <c r="J19" s="5"/>
      <c r="K19" s="9"/>
    </row>
    <row r="20" spans="1:11" ht="12.75">
      <c r="A20" t="s">
        <v>8</v>
      </c>
      <c r="B20" s="12">
        <v>0.18</v>
      </c>
      <c r="C20" s="2">
        <v>8</v>
      </c>
      <c r="D20" s="2">
        <v>2</v>
      </c>
      <c r="E20" s="5">
        <f t="shared" si="0"/>
        <v>2762</v>
      </c>
      <c r="F20" s="5">
        <f t="shared" si="1"/>
        <v>1933</v>
      </c>
      <c r="G20" s="5">
        <f t="shared" si="2"/>
        <v>121</v>
      </c>
      <c r="H20" s="2">
        <f t="shared" si="3"/>
        <v>0.00265</v>
      </c>
      <c r="J20" s="5"/>
      <c r="K20" s="9"/>
    </row>
    <row r="21" spans="1:11" ht="12.75">
      <c r="A21" t="s">
        <v>9</v>
      </c>
      <c r="B21" s="12">
        <v>0.15</v>
      </c>
      <c r="C21" s="2">
        <v>14</v>
      </c>
      <c r="D21" s="2">
        <v>2</v>
      </c>
      <c r="E21" s="5">
        <f t="shared" si="0"/>
        <v>8451</v>
      </c>
      <c r="F21" s="5">
        <f t="shared" si="1"/>
        <v>5916</v>
      </c>
      <c r="G21" s="5">
        <f t="shared" si="2"/>
        <v>370</v>
      </c>
      <c r="H21" s="2">
        <f t="shared" si="3"/>
        <v>0.00073</v>
      </c>
      <c r="J21" s="5"/>
      <c r="K21" s="9"/>
    </row>
    <row r="22" spans="1:11" ht="12.75">
      <c r="A22" t="s">
        <v>10</v>
      </c>
      <c r="B22" s="12">
        <v>0.05</v>
      </c>
      <c r="C22" s="2">
        <v>32</v>
      </c>
      <c r="D22" s="2">
        <v>2</v>
      </c>
      <c r="E22" s="5">
        <f t="shared" si="0"/>
        <v>43926</v>
      </c>
      <c r="F22" s="5">
        <f t="shared" si="1"/>
        <v>30748</v>
      </c>
      <c r="G22" s="5">
        <f t="shared" si="2"/>
        <v>1922</v>
      </c>
      <c r="H22" s="2">
        <f t="shared" si="3"/>
        <v>5E-05</v>
      </c>
      <c r="J22" s="5"/>
      <c r="K22" s="9"/>
    </row>
    <row r="23" spans="1:11" ht="12.75">
      <c r="A23" t="s">
        <v>11</v>
      </c>
      <c r="B23" s="12">
        <v>0.09</v>
      </c>
      <c r="C23" s="2">
        <v>63</v>
      </c>
      <c r="D23" s="2">
        <v>2</v>
      </c>
      <c r="E23" s="5">
        <f t="shared" si="0"/>
        <v>167189</v>
      </c>
      <c r="F23" s="5">
        <f t="shared" si="1"/>
        <v>117032</v>
      </c>
      <c r="G23" s="5">
        <f t="shared" si="2"/>
        <v>7315</v>
      </c>
      <c r="H23" s="2">
        <f t="shared" si="3"/>
        <v>2E-05</v>
      </c>
      <c r="J23" s="5"/>
      <c r="K23" s="9"/>
    </row>
    <row r="24" spans="1:11" ht="12.75">
      <c r="A24" t="s">
        <v>12</v>
      </c>
      <c r="B24" s="12">
        <v>0.08</v>
      </c>
      <c r="C24" s="2">
        <v>125</v>
      </c>
      <c r="D24" s="2">
        <v>2</v>
      </c>
      <c r="E24" s="5">
        <f t="shared" si="0"/>
        <v>615975</v>
      </c>
      <c r="F24" s="5">
        <f t="shared" si="1"/>
        <v>431183</v>
      </c>
      <c r="G24" s="5">
        <f t="shared" si="2"/>
        <v>26949</v>
      </c>
      <c r="H24" s="2">
        <f t="shared" si="3"/>
        <v>1E-05</v>
      </c>
      <c r="J24" s="5"/>
      <c r="K24" s="9"/>
    </row>
    <row r="25" spans="1:11" ht="12.75">
      <c r="A25" t="s">
        <v>13</v>
      </c>
      <c r="B25" s="12">
        <v>0.11</v>
      </c>
      <c r="C25" s="2">
        <v>250</v>
      </c>
      <c r="D25" s="2">
        <v>2</v>
      </c>
      <c r="E25" s="5">
        <f t="shared" si="0"/>
        <v>2020946</v>
      </c>
      <c r="F25" s="5">
        <f t="shared" si="1"/>
        <v>1414662</v>
      </c>
      <c r="G25" s="5">
        <f t="shared" si="2"/>
        <v>88416</v>
      </c>
      <c r="H25" s="2">
        <f t="shared" si="3"/>
        <v>0</v>
      </c>
      <c r="J25" s="5"/>
      <c r="K25" s="9"/>
    </row>
    <row r="26" spans="1:11" ht="12.75">
      <c r="A26" t="s">
        <v>14</v>
      </c>
      <c r="B26" s="12">
        <v>0.11</v>
      </c>
      <c r="C26" s="2">
        <v>500</v>
      </c>
      <c r="D26" s="2">
        <v>2</v>
      </c>
      <c r="E26" s="5">
        <f t="shared" si="0"/>
        <v>5363586</v>
      </c>
      <c r="F26" s="5">
        <f t="shared" si="1"/>
        <v>3754510</v>
      </c>
      <c r="G26" s="5">
        <f t="shared" si="2"/>
        <v>234657</v>
      </c>
      <c r="H26" s="2">
        <f t="shared" si="3"/>
        <v>0</v>
      </c>
      <c r="J26" s="5"/>
      <c r="K26" s="9"/>
    </row>
    <row r="27" spans="1:8" ht="12.75">
      <c r="A27" s="1"/>
      <c r="B27" s="13"/>
      <c r="C27" s="1"/>
      <c r="D27" s="1"/>
      <c r="E27" s="1"/>
      <c r="F27" s="1"/>
      <c r="G27" s="1"/>
      <c r="H27" s="1"/>
    </row>
    <row r="28" spans="1:8" ht="15">
      <c r="A28" t="s">
        <v>15</v>
      </c>
      <c r="B28" s="12">
        <f>SUM(B17:B26)</f>
        <v>1</v>
      </c>
      <c r="G28" s="16" t="s">
        <v>16</v>
      </c>
      <c r="H28" s="10">
        <f>ROUND(SUM(H17:H26),5)</f>
        <v>0.0486</v>
      </c>
    </row>
    <row r="29" ht="12.75">
      <c r="B29" s="2"/>
    </row>
    <row r="30" spans="1:3" ht="12.75">
      <c r="A30" s="14" t="s">
        <v>50</v>
      </c>
      <c r="B30" s="1"/>
      <c r="C30" s="4">
        <f>ROUND(((B28/H28)-1)/H11,0)</f>
        <v>35</v>
      </c>
    </row>
  </sheetData>
  <printOptions/>
  <pageMargins left="0.75" right="0.75" top="1" bottom="1" header="0.5" footer="0.5"/>
  <pageSetup fitToHeight="1" fitToWidth="1" horizontalDpi="1200" verticalDpi="12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ggranato</dc:creator>
  <cp:keywords/>
  <dc:description/>
  <cp:lastModifiedBy>ggranato</cp:lastModifiedBy>
  <cp:lastPrinted>2012-09-04T13:36:00Z</cp:lastPrinted>
  <dcterms:created xsi:type="dcterms:W3CDTF">2011-11-22T18:07:10Z</dcterms:created>
  <dcterms:modified xsi:type="dcterms:W3CDTF">2013-03-12T20:37:47Z</dcterms:modified>
  <cp:category/>
  <cp:version/>
  <cp:contentType/>
  <cp:contentStatus/>
</cp:coreProperties>
</file>